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955" tabRatio="983" activeTab="5"/>
  </bookViews>
  <sheets>
    <sheet name="Con PL" sheetId="1" r:id="rId1"/>
    <sheet name="Con PL (2)" sheetId="2" r:id="rId2"/>
    <sheet name="Con BS" sheetId="3" r:id="rId3"/>
    <sheet name="Stat Change of Eq" sheetId="4" r:id="rId4"/>
    <sheet name="Cash Flow" sheetId="5" r:id="rId5"/>
    <sheet name="Note" sheetId="6" r:id="rId6"/>
  </sheets>
  <definedNames>
    <definedName name="_xlnm.Print_Titles" localSheetId="5">'Note'!$1:$6</definedName>
  </definedNames>
  <calcPr fullCalcOnLoad="1"/>
</workbook>
</file>

<file path=xl/sharedStrings.xml><?xml version="1.0" encoding="utf-8"?>
<sst xmlns="http://schemas.openxmlformats.org/spreadsheetml/2006/main" count="473" uniqueCount="316">
  <si>
    <t>Additionally to the above, VTSB has been granted the Pioneer Status for a period of ten (10) years via the letter from MIDA dated December 9, 2005, for carrying out activities of development and production of digital automated vision inspection equipment &amp; modules for electrical and electronics industry. Under this incentive, VTSB’s statutory income derived from the aforementioned activities shall be exempted from income tax for a period of ten (10) years subject to the conditions that the value added production of the VTSB must reach at least 30% and that the total number of staff at the management, technical and supervision must reach at least 15% of the total human resource of VTSB.</t>
  </si>
  <si>
    <t>ACA Vision Technology Sdn Bhd vs ViTrox Technologies Sdn Bhd, ACA Vision Technology Sdn Bhd ("the plaintiff") has commenced an action against ViTrox Technologies Sdn Bhd ("the subsidiary") a wholly owned subsidiary of ViTrox Corporation Bhd ("the Company").</t>
  </si>
  <si>
    <t>Notwithstanding the above, in the event that VTSB's claim is not successful and assuming that both the Defendants continue with the business, the Directors of VTSB believes that VTSB would only be minimally affected, if any, in view of the fact that the affected source codes are of the older version.  In line with the dynamic environment  of the machine vision industry, VTSB has since upgraded the source codes which are of higher accuracy and speed.  As such, the current product lines of VTSB are independent of the affected source codes and thus, the sales of VTSB's products should not be affected by products arising from the use of affected source codes', if any.</t>
  </si>
  <si>
    <t>The Group recorded revenue and profit before taxation ("PBT") of RM4.9 million and RM3.0 million respectively for the current quarter under review as compared to revenue and profit before taxation of RM2.5 million and RM0.7 million for the preceding quarter, or an increase in revenue of about 96% and in PBT of about 329%. The increase in revenue recorded in the current quarter was a result of increase in sales orders from customers of the Group. The improvement in profit before taxation was mainly attributable to the achievement of economies of scale in tandem with the revenue increase.</t>
  </si>
  <si>
    <t>Subsequent to balance sheet date, the Company acquired the entire issued and paid-up share capital of Vitrox International Sdn. Bhd. ("VISB") of RM2.00 divided into 2 ordinary shares of RM1.00 each, for a cash consideration of RM2.00. Consequently, VISB became the wholly-owned subsidiary of the Company. Further details has been set out in the announcement of the Company dated 12 January 2006.</t>
  </si>
  <si>
    <t>Subsequent to balance sheet date, the Company acquired the entire issued and paid-up share capital of ViE Technologies Sdn. Bhd. ("ViE") of RM2.00 divided into 2 ordinary shares of RM1.00 each, for a cash consideration of RM2.00. Consequently, ViE became the wholly-owned subsidiary of the Company. Further details has been set out in the announcement of the Company dated 24 February 2006.</t>
  </si>
  <si>
    <t>The Board of Directors recommend a final tax exempt dividend of 0.5 sen per share amounting to RM775,000 for the year ended 31 December 2005, subject to shareholders approval at the forthcoming Annual General Meeting.</t>
  </si>
  <si>
    <t>forecast for year</t>
  </si>
  <si>
    <t>for the year</t>
  </si>
  <si>
    <t>Based on the prevailing favourable semiconductor industry outlook and the Group's continuous expansion and efficiency improvement efforts,  barring any unforeseen circumstances, the Board is optimistic that the performance of the Group for the forthcoming financial year ending 31 December 2006 would remain favourable and be on a growth trend.</t>
  </si>
  <si>
    <t xml:space="preserve">The favourable variance of the consolidated PAT before pre-acquisition profit and exceptional item was mainly attributable to the </t>
  </si>
  <si>
    <t>improvement in operating profit margin through reduction in administration costs.</t>
  </si>
  <si>
    <t>On gross results for the year ended 31 December 2005, the Group achieved revenue of RM13.9 million and profit before taxation of RM6.3 million respectively. These figures have been illustrated in Appendix I to the interim financial report. The Group achieved a profit before taxation of RM9.3 million on the back of revenue of RM9.1 million. This result is arrived at after taken into consideration negative goodwill arising from acquisition of subsidiary as tabled in Appendix I to the interim financial report amounted to RM4.9 million and excluding the pre-acquisition profit of its subsidiary.</t>
  </si>
  <si>
    <t>Diluted earnings per share has not been calculated as the Company does not have any dilutive potential shares.</t>
  </si>
  <si>
    <t>On 21 December 2005, the Company has declared a special interim tax exempt dividend of 1 sen per share amounting to RM1,550,000 for the year ended 31 December 2005. The said dividend was paid on 17 January 2006.</t>
  </si>
  <si>
    <t>The Group did not revalue any of its property, plant and equipment during the quarter under review.</t>
  </si>
  <si>
    <t>The accounting policy as stated in the previous quarterly reports was that research and development expenses would be charged to the income statements when incurred. The change in this accounting policy during the current quarter has been applied retrospectively but does not have any effects on the previous quarters' results as there was no development expenditure that met the aforementioned capitalisation criteria being incurred during the previous quarters.</t>
  </si>
  <si>
    <t>Investment</t>
  </si>
  <si>
    <t>Investment in club membership held as long term investment is stated at cost less impairment loss, if any.</t>
  </si>
  <si>
    <t>The were no seasonal or cyclical factors affecting the results of the Group for the quater under review.</t>
  </si>
  <si>
    <t>Income tax based on the results for the quarter</t>
  </si>
  <si>
    <t>Receivables are stated at nominal value as reduced by the appropriate allowance for estimated irrecoverable amounts.  Allowance for doubtful debts is made based on estimates of possible losses which may arise from non-collection of certain receivables accounts.</t>
  </si>
  <si>
    <t>Property, plant and equipment acquired under hire-purchase arrangements are capitalized in the financial statements and the corresponding obligations are treated as liabilities.  Finance charges are allocated to the income statements to give a constant periodic rate of interest on the remaining hire-purchase liabilities.</t>
  </si>
  <si>
    <t>Finance costs, which represent the difference between the total leasing commitments and the fair value of the assets acquired, are charged to the income statements over the term of the relevant lease period so as to give a constant periodic rate of charge on the remaining balance of the obligations for each accounting period.  All other leases which do not met such criteria are classified as operating leases and the related rentals are charged to the income statements as incurred.</t>
  </si>
  <si>
    <t>2.10</t>
  </si>
  <si>
    <t>The consolidated financial statements include the financial statements of the Company and its subsidiary company made up to the end of the financial period.  All significant intercompany transactions, balances and resulting unrealized gains are eliminated on consolidation.  Unrealized losses are eliminated on consolidation unless costs cannot be recovered.</t>
  </si>
  <si>
    <t>Negative goodwill on consolidation which represents the excess of the Group's interest in the fair value of the identifiable net assets of the subsidiary company at the date of acquisition over the cost of acquisition is written off to the consolidated income statement.</t>
  </si>
  <si>
    <t>Revenue of the Group and of the Company represents gross invoiced values of the goods sold less returns and discounts.</t>
  </si>
  <si>
    <t>Transactions in foreign currencies are recorded in Ringgit Malaysia at rates of exchange ruling at the time of the transactions. Foreign currency monetary assets and liabilities are translated at exchange rates ruling at the balance sheet date.  Translation gains and losses are recognized in the income statements as they arise.</t>
  </si>
  <si>
    <t>1 United States Dollar</t>
  </si>
  <si>
    <t>1 Euro</t>
  </si>
  <si>
    <t>Deferred tax is accounted for in respect of temporary differences arising from differences between the carrying amounts of assets and liabilities in the financial statements and their corresponding tax bases used in the computation of taxation profit.</t>
  </si>
  <si>
    <t>Wages, salaries, bonuses and social security contributions are recognized as expenses in the period in which the associated services are rendered by employees of the Group.  Short term accumulating compensated absences such as paid annual leave are recognized when services are rendered by employees that increase their entitlement to future compensated absences, and short-term non-accumulating compensated absences such as sick leave are recognized when the absences occur.</t>
  </si>
  <si>
    <t>As required by law, companies in Malaysia make contributions to the state pension scheme, the employee's provident fund.  Such contributions are recognized as expenses in the income statements as incurred.</t>
  </si>
  <si>
    <t>Allowance is made for obsolete, slow-moving or defective items where applicable.</t>
  </si>
  <si>
    <t>Financial instruments carried on the balance sheets include demand deposits, cash and bank balances, receivables, payables and borrowings.  The particular recognition methods adopted are disclosed in the individual accounting policy statements associated with each item.</t>
  </si>
  <si>
    <t>Financial instruments are classified as liabilities or equity in accordance with the substance of the contractual arrangement.  Interests, dividends, gains and losses relating to a financial instrument classified as liability are reported as expenses or income.  Distributions to holders of financial instruments classified as equity are charged directly to equity.  Financial instruments are offset when the Group and the Company have a legally enforceable right to set off the recognized amounts and intend either to settle on a net  basis, or to realize the asset and settle the liability simultaneously.</t>
  </si>
  <si>
    <t>Weighted average number of ordinary shares in issue ('000)</t>
  </si>
  <si>
    <t>Net profit attributable to shareholders (RM'000)</t>
  </si>
  <si>
    <t>Revenue</t>
  </si>
  <si>
    <t>Total</t>
  </si>
  <si>
    <t>ViTrox Corporation Berhad</t>
  </si>
  <si>
    <t>(Incorporated in Malaysia)</t>
  </si>
  <si>
    <t>(The figures have not been audited)</t>
  </si>
  <si>
    <t>INDIVIDUAL QUARTER</t>
  </si>
  <si>
    <t>CUMULATIVE QUARTER</t>
  </si>
  <si>
    <t>CURRENT YEAR QUARTER</t>
  </si>
  <si>
    <t>PRECEDING YEAR CORRESPONDING QUARTER</t>
  </si>
  <si>
    <t>CURRENT YEAR TO DATE</t>
  </si>
  <si>
    <t>PRECEDING YEAR CORRESPONDING PERIOD</t>
  </si>
  <si>
    <t>RM('000)</t>
  </si>
  <si>
    <t>N/A</t>
  </si>
  <si>
    <t>Other operating income</t>
  </si>
  <si>
    <t>Other operating expenses</t>
  </si>
  <si>
    <t>Profit from operations</t>
  </si>
  <si>
    <t>Finance cost</t>
  </si>
  <si>
    <t>Profit before taxation</t>
  </si>
  <si>
    <t>Earnings Per Share (Sen)</t>
  </si>
  <si>
    <t>Basic</t>
  </si>
  <si>
    <t>AS AT END OF CURRENT YEAR QUARTER</t>
  </si>
  <si>
    <t>AS AT PRECEDING FINANCIAL YEAR END</t>
  </si>
  <si>
    <t xml:space="preserve"> </t>
  </si>
  <si>
    <t>PROPERTY, PLANT AND EQUIPMENT</t>
  </si>
  <si>
    <t>CURRENT ASSETS</t>
  </si>
  <si>
    <t>Inventories</t>
  </si>
  <si>
    <t>CURRENT LIABILITIES</t>
  </si>
  <si>
    <t>Borrowings</t>
  </si>
  <si>
    <t>FINANCED BY:</t>
  </si>
  <si>
    <t>Share Capital</t>
  </si>
  <si>
    <t>Share Premium</t>
  </si>
  <si>
    <t>Retained profit/(Accumulated loss)</t>
  </si>
  <si>
    <t>Shareholders' equity</t>
  </si>
  <si>
    <t>NON-CURRENT LIABILITIES</t>
  </si>
  <si>
    <t>CASH FLOWS FROM OPERATING ACTIVITIES</t>
  </si>
  <si>
    <t>Adjustments for:</t>
  </si>
  <si>
    <t>Operating profit before working capital changes</t>
  </si>
  <si>
    <t>Changes in working capital:</t>
  </si>
  <si>
    <t>Interest paid</t>
  </si>
  <si>
    <t>Net cash from operating activities</t>
  </si>
  <si>
    <t>CASH FLOWS FROM INVESTING ACTIVITIES</t>
  </si>
  <si>
    <t>CASH FLOWS FROM FINANCING ACTIVITIES</t>
  </si>
  <si>
    <t>NET INCREASE IN CASH AND CASH EQUIVALENTS</t>
  </si>
  <si>
    <t>CASH AND CASH EQUIVALENTS AT END OF THE PERIOD</t>
  </si>
  <si>
    <t>Auditors' report of preceding annual financial statements</t>
  </si>
  <si>
    <t>Seasonal or cyclical factors</t>
  </si>
  <si>
    <t>Dividend paid</t>
  </si>
  <si>
    <t>Valuation of property, plant and equipment</t>
  </si>
  <si>
    <t>Capital commitments</t>
  </si>
  <si>
    <t>Approved and contracted for:</t>
  </si>
  <si>
    <t>Significant related party transactions</t>
  </si>
  <si>
    <t>Cash and cash equivalents</t>
  </si>
  <si>
    <t>Cash and bank balances</t>
  </si>
  <si>
    <t>Review of performance</t>
  </si>
  <si>
    <t>Variation of results against preceding quarter</t>
  </si>
  <si>
    <t>Profit forecast and profit guarantee</t>
  </si>
  <si>
    <t xml:space="preserve">There were no disposal of investments and/or properties during the quarter under review. </t>
  </si>
  <si>
    <t>Earnings per share</t>
  </si>
  <si>
    <t>Basic earnings per share (sen)</t>
  </si>
  <si>
    <t>By Order of the Board</t>
  </si>
  <si>
    <t>Chu Jenn Weng</t>
  </si>
  <si>
    <t>Managing Director</t>
  </si>
  <si>
    <t>Penang</t>
  </si>
  <si>
    <t>Date:</t>
  </si>
  <si>
    <t>Operating profit</t>
  </si>
  <si>
    <t>- Negative goodwill recognised</t>
  </si>
  <si>
    <t>Tax expense</t>
  </si>
  <si>
    <t xml:space="preserve">Issue of shares </t>
  </si>
  <si>
    <t>- Public issue</t>
  </si>
  <si>
    <t>- Bonus issue</t>
  </si>
  <si>
    <t>Listing expenses</t>
  </si>
  <si>
    <t>Net loss not recognised in income statement</t>
  </si>
  <si>
    <t>- Acquisition of subsidiary</t>
  </si>
  <si>
    <t>Trade and other receivables</t>
  </si>
  <si>
    <t>Current tax assets</t>
  </si>
  <si>
    <t>Trade and other payables</t>
  </si>
  <si>
    <t>(Unaudited)</t>
  </si>
  <si>
    <t>(Audited)</t>
  </si>
  <si>
    <t>Decrease in payables</t>
  </si>
  <si>
    <t>Balance</t>
  </si>
  <si>
    <t xml:space="preserve"> CONDENSED CONSOLIDATED INCOME STATEMENTS</t>
  </si>
  <si>
    <t xml:space="preserve"> CONDENSED CONSOLIDATED BALANCE SHEET</t>
  </si>
  <si>
    <t>CONDENSED CONSOLIDATED STATEMENT OF CHANGES IN EQUITY</t>
  </si>
  <si>
    <t>Balance as at 1 January 2005</t>
  </si>
  <si>
    <t>CONDENSED CONSOLIDATED CASH FLOW STATEMENT</t>
  </si>
  <si>
    <t>Non-cash Items</t>
  </si>
  <si>
    <t>Non-operating Items</t>
  </si>
  <si>
    <t>Decrease in inventories and receivables</t>
  </si>
  <si>
    <t>Cash generated from operations</t>
  </si>
  <si>
    <t>Income tax paid</t>
  </si>
  <si>
    <t>Equity investments</t>
  </si>
  <si>
    <t>Other investments</t>
  </si>
  <si>
    <t>Net cash from investing activities</t>
  </si>
  <si>
    <t>Net cash from financing activities</t>
  </si>
  <si>
    <t>CASH AND CASH EQUIVALENTS AT BEGINNING OF THE YEAR</t>
  </si>
  <si>
    <t>ended</t>
  </si>
  <si>
    <t>Pre-acquisition</t>
  </si>
  <si>
    <t>results</t>
  </si>
  <si>
    <t>Negative</t>
  </si>
  <si>
    <t>goodwill</t>
  </si>
  <si>
    <t>recognised</t>
  </si>
  <si>
    <t>Post-acquisition</t>
  </si>
  <si>
    <t xml:space="preserve">There were no comparative figures presented for Vitrox Corporation Berhad as the Company is in its first year of listing on the MESDAQ Market of Bursa Malaysia Securities Berhad. </t>
  </si>
  <si>
    <t>Note (a)</t>
  </si>
  <si>
    <t>Note (b)</t>
  </si>
  <si>
    <t>The condensed consolidated income statement should be read in conjunction with the accompanying explanatory notes.</t>
  </si>
  <si>
    <t xml:space="preserve">- </t>
  </si>
  <si>
    <t>Exceptional item</t>
  </si>
  <si>
    <t>NET CURRENT ASSETS/(LIABILITIES)</t>
  </si>
  <si>
    <t>*</t>
  </si>
  <si>
    <t>* - Denotes RM20 representing 200 ordinary shares of RM0.10 each.</t>
  </si>
  <si>
    <t>The condensed consolidated balance sheet should be read in conjunction with the accompanying explanatory notes.</t>
  </si>
  <si>
    <t>Premium</t>
  </si>
  <si>
    <t>Share</t>
  </si>
  <si>
    <t>Retained</t>
  </si>
  <si>
    <t>loss)</t>
  </si>
  <si>
    <t>(Accumulated</t>
  </si>
  <si>
    <t>profit/</t>
  </si>
  <si>
    <t>The condensed consolidated statement of changes in equity should be read in conjunction with the accompanying explanatory notes.</t>
  </si>
  <si>
    <t>The condensed consolidated cash flow statement should be read in conjunction with the accompanying explanatory notes.</t>
  </si>
  <si>
    <t>Transactions with owners</t>
  </si>
  <si>
    <t>(Company No. 649966-K)</t>
  </si>
  <si>
    <t>(and its subsidiaries)</t>
  </si>
  <si>
    <t>NOTES TO INTERIM FINANCIAL REPORT</t>
  </si>
  <si>
    <t>Basis of preparation of interim financial report</t>
  </si>
  <si>
    <t>Summary of Significant Accounting Policies</t>
  </si>
  <si>
    <t>The auditors' report on the preceding year's annual audited financial statements of the Company and its subsidiary were not subject to any qualification.</t>
  </si>
  <si>
    <t>Unusual items</t>
  </si>
  <si>
    <t xml:space="preserve">There were no items or events that arose, which affected assets, liabilities, equity, net income or cash flows, that are unusual by reason of their nature, size or incidence. </t>
  </si>
  <si>
    <t>Changes in estimates</t>
  </si>
  <si>
    <t>There were no changes in nature and amount of estimates reported that have a material effect in the quarter under review.</t>
  </si>
  <si>
    <t>Significant events</t>
  </si>
  <si>
    <t>i)</t>
  </si>
  <si>
    <t>Cash and cash equivalents consist of:</t>
  </si>
  <si>
    <t>Fixed deposits with licensed banks</t>
  </si>
  <si>
    <t>ii)</t>
  </si>
  <si>
    <t>In connection with and as an integral part of the listing of the Company on the MESDAQ Market of the Bursa Malaysia Securities Berhad, the Company undertook the following transactions which have been approved by the relevant authorities:</t>
  </si>
  <si>
    <t>Basis of Accounting</t>
  </si>
  <si>
    <t>Basis of Consolidation</t>
  </si>
  <si>
    <t>Revenue and Revenue Recognition</t>
  </si>
  <si>
    <t>Foreign Currency Conversion</t>
  </si>
  <si>
    <t>The principal closing rates used in translation of foreign currency amounts are as follow :-</t>
  </si>
  <si>
    <t>1 Singapore Dollar</t>
  </si>
  <si>
    <t>RM</t>
  </si>
  <si>
    <t>Income Tax</t>
  </si>
  <si>
    <t>Employee Benefit Costs</t>
  </si>
  <si>
    <t>Short-term benefits</t>
  </si>
  <si>
    <t>Defined contribution plans</t>
  </si>
  <si>
    <t>Borrowing Costs</t>
  </si>
  <si>
    <t>All interest and other cost incurred in connection with borrowings are expensed as incurred.</t>
  </si>
  <si>
    <t>Property, Plant and Equipment</t>
  </si>
  <si>
    <t>The annual depreciation rates are as follows :</t>
  </si>
  <si>
    <t>Long leasehold land</t>
  </si>
  <si>
    <t>Building</t>
  </si>
  <si>
    <t>Shoplots</t>
  </si>
  <si>
    <t>Renovation</t>
  </si>
  <si>
    <t>Motor vehicles</t>
  </si>
  <si>
    <t>Furniture, fittings and equipment</t>
  </si>
  <si>
    <t>Electrical installation</t>
  </si>
  <si>
    <t>Container</t>
  </si>
  <si>
    <t>Rates</t>
  </si>
  <si>
    <t>20%-25%</t>
  </si>
  <si>
    <t>Cost of raw materials consists of the original purchase price plus the cost incurred in bringing the inventories to their present location.  Cost of work-in-progress and finished goods consists of the cost of raw materials, direct labour and an appropriate proportion of factory overheads.</t>
  </si>
  <si>
    <t>Research and Development Expenses</t>
  </si>
  <si>
    <t>Borrowings and Payables</t>
  </si>
  <si>
    <t>Borrowings and payables are stated at cost.</t>
  </si>
  <si>
    <t>Receivables</t>
  </si>
  <si>
    <t>Hire-Purchase</t>
  </si>
  <si>
    <t>Cash and Cash Equivalents</t>
  </si>
  <si>
    <t>Leased Assets</t>
  </si>
  <si>
    <t>Financial Instruments</t>
  </si>
  <si>
    <t>The financial statements of the Group and of the Company have been prepared under the historical cost convention unless stated otherwise in the accounting policies mentioned below.</t>
  </si>
  <si>
    <t>The Group adopts the acquisition method of consolidation.  On acquisition, the assets and liabilities of the relevant subsidiary company are measured at its fair values at the date of acquisition.  The interest of minority shareholders is stated at the minority's proportion of the fair values of the assets and liabilities recognized.</t>
  </si>
  <si>
    <t>The results of subsidiary company acquired or disposed of during the financial period are included in the consolidated financial statements from the effective date of acquisition or up to the effective date of disposal.</t>
  </si>
  <si>
    <t>Sales of goods are recognized upon delivery of the products and when the risks and rewards of ownership have passed.  Interest income and other revenue are recognized on an accrual basis.</t>
  </si>
  <si>
    <t>Deferred tax liabilities are generally recognized for all taxable temporary differences and deferred tax assets are generally recognized for all deductible temporary differences, unused tax losses and unused tax credits to the extent that it is probable that future taxable profit will be available against which the deferred tax assets can be utilized.</t>
  </si>
  <si>
    <t>Property, plant and equipment are stated at cost less accumulated depreciation. Depreciation of property plant and equipment except for construction in progress which is not depreciated, is computed on the straight-line method in order to write off the cost of each asset to its residual value over its estimated useful life.</t>
  </si>
  <si>
    <t>Gains or losses arising from the disposal of an asset is determined as the difference between the estimated net disposal proceeds and the carrying amount of the asset, and is recognized in the income statements.</t>
  </si>
  <si>
    <t>The carrying amounts of property, plant and equipment are reviewed at each balance sheet date to determine whether there is any indication of impairment.  An impairment loss is recognized whenever the carrying amount of an item of property, plant and equipment exceeds its recoverable amount. The impairment loss is charged to the income statements.</t>
  </si>
  <si>
    <t>Inventories are valued at the lower of cost and net realizable value. Net realizable value represents and estimated selling price in the ordinary course of business less selling and distribution costs and all other estimated costs to completion.  Cost is determined on the weighted average method.</t>
  </si>
  <si>
    <t>Ordinary shares are recorded at the nominal value and proceeds in excess of the nominal value of shares issued, if any, are accounted for as share premium. Both ordinary shares and share premium are classified as equity. Cost incurred directly attributable to the issuance of the shares are accounted for as a deduction from share premium, otherwise the cost is charged to the income statements if there is insufficient share premium.</t>
  </si>
  <si>
    <t>Cash and cash equivalents consist of cash and bank balances, demand deposits and highly liquid investments which are readily convertible to known amounts of cash and which are subject to and insignificant risk of changes in value.</t>
  </si>
  <si>
    <t>Assets under leases which in substance transfer the risk and benefits of ownership of the assets are capitalized under property, plant and equipment.  The assets and the corresponding lease obligation are recorded at the fair value of the leased assets which approximate the present value of the minimum lease payments, at the beginning of the respective lease terms.</t>
  </si>
  <si>
    <t>There were no significant related party transactions during the quarter under review.</t>
  </si>
  <si>
    <t>Segment reporting</t>
  </si>
  <si>
    <t>No segment reporting has been prepared as the Group is principally engaged in the provision of machine vision products and services and the Group operates principally in Malaysia.</t>
  </si>
  <si>
    <t>Changes in the composition of the Group</t>
  </si>
  <si>
    <t>-</t>
  </si>
  <si>
    <t>Acquisition of the entire issued and fully paid up share capital of ViTrox Technologies Sdn. Bhd. comprising 500,000 ordinary shares of RM1.00 each.</t>
  </si>
  <si>
    <t>The effect of the above acquisitions on the financial results of the Group for the quarter under review is as follows:</t>
  </si>
  <si>
    <t>Expenses</t>
  </si>
  <si>
    <t>Negative goodwill recognized</t>
  </si>
  <si>
    <t>Non-current assets</t>
  </si>
  <si>
    <t>Current assets</t>
  </si>
  <si>
    <t>Current liabilities</t>
  </si>
  <si>
    <t>Non-current liabilities</t>
  </si>
  <si>
    <t>Increase in Group's net assets</t>
  </si>
  <si>
    <t>As at</t>
  </si>
  <si>
    <t>Group Borrowings</t>
  </si>
  <si>
    <t>Short term borrowings - secured</t>
  </si>
  <si>
    <t>Long term borrowings - secured</t>
  </si>
  <si>
    <t>Issuances, Cancellations, Repurchases, Resale and Repayment of Debt and Equity Securities</t>
  </si>
  <si>
    <t>Sales of investments and/or properties</t>
  </si>
  <si>
    <t>Purchase and Disposal of Quoted Securities</t>
  </si>
  <si>
    <t>There were no purchase or disposals of quoted securities during the quarter under review.</t>
  </si>
  <si>
    <t>Off balance sheet financial instrument</t>
  </si>
  <si>
    <t>There Group does not have any financial instrument with off balance sheet risk as at the date of this report.</t>
  </si>
  <si>
    <t>Material litigation</t>
  </si>
  <si>
    <t>Save as disclosed in Note 24 to the interim financial report, there were no contingent assets or contingent liabilities for the Group as at the date of this announcement.</t>
  </si>
  <si>
    <t>There were no corporate proposal announced as at the date of this announcement.</t>
  </si>
  <si>
    <t>Status of corporate proposals announced</t>
  </si>
  <si>
    <t>Description</t>
  </si>
  <si>
    <t>Proposed</t>
  </si>
  <si>
    <t>Actual</t>
  </si>
  <si>
    <t>Utilisation</t>
  </si>
  <si>
    <t>Purchase of research and development equipment</t>
  </si>
  <si>
    <t>Regional offices set-up</t>
  </si>
  <si>
    <t>Working capital</t>
  </si>
  <si>
    <t>Repayment of financing of the acquisition of land and the construction of three (3) double-storey office-cum-factory buildings</t>
  </si>
  <si>
    <t>Dividend Payable</t>
  </si>
  <si>
    <t>Quarterly report on results for the 4th quarter ended 31 December 2005</t>
  </si>
  <si>
    <t>DEVELOPMENT COST</t>
  </si>
  <si>
    <t xml:space="preserve">Gross results </t>
  </si>
  <si>
    <t>The gross results for the year ended 31 December 2005 are disclosed in Appendix I to the Interim Financial Report. The items disclosed above are in respect of the period subsequent to the acquisition of Vitrox Technologies Sdn. Bhd. as disclosed in Note 18 to Interim Financial Report.</t>
  </si>
  <si>
    <t>Net profit for the year</t>
  </si>
  <si>
    <t>Net profit for the year/period</t>
  </si>
  <si>
    <t>INVESTMENT</t>
  </si>
  <si>
    <t>Current tax liabilities</t>
  </si>
  <si>
    <t>Balance as at 31 December 2005</t>
  </si>
  <si>
    <t xml:space="preserve">The interim financial report is unaudited and has been prepared in compliance with FRS 134 2004 "Interim Financial Reporting" (formerly known as MASB 26) and the disclosure requirements as set out in Appendix 7A of the Listing Requirements of Bursa Malaysia Securities Berhad for MESDAQ Market. There were no comparative figures presented for the Group as the Group only exist during the current financial year. </t>
  </si>
  <si>
    <t>The accounting policies and methods of computation adopted in this interim financial report are consistent with those to be adopted for audited annual financial statements for the year ended 31 December 2005. Those accounting policies are summarized in Note 2 below.</t>
  </si>
  <si>
    <t>As of 31 December 2005, the unexpired lease period of the long leasehold land is 52 years.</t>
  </si>
  <si>
    <t>There were no significant event during the quarter under review.</t>
  </si>
  <si>
    <t>Research expenditure is recognised as an expense in the period in when they are incurred. Costs incurred on development projects are capitalised as intangible assets to the extent that such expenditure is expected to generate future economic benefits. Other development expenditure is recognised as an expense when incurred. Capitalised development expenditure is amortised on a straight-line method over a period of 5 years. The amortisation will commence upon the commercial production of the product to which the expenditure relates.</t>
  </si>
  <si>
    <t>The variance between published profit forecast against the actual results for the year ended 31 December 2005 are as follows:</t>
  </si>
  <si>
    <t>Unaudited results</t>
  </si>
  <si>
    <t>Variance</t>
  </si>
  <si>
    <t>Published profit</t>
  </si>
  <si>
    <t>There were no issuances, cancellations, repurchases, resale and repayment of debt and equity securities in the Company during the quarter under review.</t>
  </si>
  <si>
    <t>The Company raised RM10.56 million during its Initial Public Offering exercise in September 2005 and the details of utilisation of listing proceeds up to 31 December 2005 are as follows:</t>
  </si>
  <si>
    <t>Prospect for the year ending 31 December 2006</t>
  </si>
  <si>
    <t>Net increase in Group's net profit</t>
  </si>
  <si>
    <t>Event subsequent to balance sheet date</t>
  </si>
  <si>
    <t>(a)</t>
  </si>
  <si>
    <t>(b)</t>
  </si>
  <si>
    <t>Construction of New Factory Building and Purchase of Factory Land</t>
  </si>
  <si>
    <t>Dividend (Note 13)</t>
  </si>
  <si>
    <t>ViTrox Corporation Berhad is a MSC status company and it has been granted pioneer status for certain products by Ministry of International Trade and Industry ("MITI") for a period of 5 years commencing 25 January 2005.</t>
  </si>
  <si>
    <t>Less: Pre-acquisition profit</t>
  </si>
  <si>
    <t>Add: Exceptional item (Negative goodwill written off)</t>
  </si>
  <si>
    <t>Note:</t>
  </si>
  <si>
    <t>Consolidated PAT after pre-acquisition profit and exceptional item</t>
  </si>
  <si>
    <t>Consolidated profit after taxation ("PAT") before pre-acquisition profit and exceptional item*</t>
  </si>
  <si>
    <t>* The gross results for the year ended 31 December 2005 are disclosed in Appendix I to this interim financial report</t>
  </si>
  <si>
    <t>VTSB vs Tan Hwang Kiat (NRIC No : 730726-02-5333) ("First Defendant") and ACA Vision Technology Sdn Bhd (Company No. : 618197-K) ("Second Defendant")</t>
  </si>
  <si>
    <t>The First Defendant was an engineer previously employed by VTSB.  He was suspected to have copies VTSB's source code and produced automated vision inspection system to be sold through the Second Defendant.</t>
  </si>
  <si>
    <t>Based on the results of the raid, VTSB has applied for injunction on 24 November 2003,  The application for the injunction together with 2 separate applications by the Defendants to set aside the Anton Pillar order and and application by the First Defendant to challenge an affidavit of a witness for VTSB is pending fixing of date from the court for hearing.  One of the grounds put forward by the Defendants in their application is that the source codes discovered in the computers do not belong to VTSB</t>
  </si>
  <si>
    <t>ACA Vision Technology Sdn Bhd vs ViTrox Technologies Sdn Bhd</t>
  </si>
  <si>
    <t>The subsidiary having consulted its solicitors has been advised that there is a good defence to this action commenced by the plaintiff.</t>
  </si>
  <si>
    <t>The subsidiary has been further advised that at this stage the quantum of damages cannot be determined as damages (if any) that is to be awarded in a defamation action is to be assessed by the Court having the benefit of evidence adduced during trial.</t>
  </si>
  <si>
    <t>VTSB was granted an Anton Pillar order on 22 October 2003 and conducted a raid at the Second Defendant's office and the First Defendant's residence on 29 October 2003. It is VTSB's case that the said ViTrox's source codes were discovered in the computers at the said office but nothing was found at the residence.</t>
  </si>
  <si>
    <t>Based on the advise of the solicitors, the Directors of VTSB are confident that the court is likely to allow VTSB's claim. VTSB will be entitled to all earnings the First Defendant and Second Defendant made as a result of the use of VTSB's source code and costs including the investigation fees.</t>
  </si>
  <si>
    <t>In the statement of claim endorsed on the writ of summons that was served on 27 December 2005 on the subsidiary, the plaintiff alleges that the subsidiary had in the subsidiary's corporate directory under the file - Vitrox-CorpDirectory-InfoSummary-RiskFactors - published in the Bursa Malaysia website, www.bursamalaysia.com, under the heading of Information Summary and in the sub-heading entitled Material Litigation published a statement that is defamatory of the plaintiff.</t>
  </si>
  <si>
    <t>Status of Utilisation of Listing Proceeds</t>
  </si>
  <si>
    <t>a</t>
  </si>
  <si>
    <t>b</t>
  </si>
  <si>
    <t>c</t>
  </si>
  <si>
    <t>Net assets value per share (sen)</t>
  </si>
  <si>
    <t>Subsequent to balance sheet date, the Company incorporated a wholly-owned subsidiary, ViTrox Technologies (Suzhou) Co. Ltd.("VTC") with Registered Capital of USD100,000. Further details has been set out in the announcement of the Company dated 27 February 2006.</t>
  </si>
  <si>
    <t>(i)</t>
  </si>
  <si>
    <t>(ii)</t>
  </si>
  <si>
    <t>(iii)</t>
  </si>
  <si>
    <t>(iv)</t>
  </si>
  <si>
    <t>(v)</t>
  </si>
  <si>
    <t>The subsidiary, ViTrox Technologies Sdn. Bhd. ("VTSB") was granted pioneer status by MITI for the development and production of automated vision inspection system. Under this incentive, the Company's statutory income from the development and production of automated vision inspection system are exempted from income tax for a period of five years from September 1, 2000 to August 31, 2005. The income tax provided was in respect of post pioneer results.</t>
  </si>
  <si>
    <t xml:space="preserve">The Board of Directors of ViTrox has approved the extension of time on the period of utilisation of the remaining proceeds on items (i) and (ii) above from 1 January 2007 to 31 December 2007; and on item (iii) above from 1 January 2006 to 31 December 2006. </t>
  </si>
  <si>
    <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</si>
</sst>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00_);_(* \(#,##0.000\);_(* &quot;-&quot;??_);_(@_)"/>
    <numFmt numFmtId="166" formatCode="_(* #,##0.0000_);_(* \(#,##0.0000\);_(* &quot;-&quot;??_);_(@_)"/>
    <numFmt numFmtId="167" formatCode="0.00_);[Red]\(0.00\)"/>
    <numFmt numFmtId="168" formatCode="mm/dd/yy"/>
    <numFmt numFmtId="169" formatCode="dd\-mmm\-yy"/>
    <numFmt numFmtId="170" formatCode="#,##0.000_);[Red]\(#,##0.000\)"/>
    <numFmt numFmtId="171" formatCode="_(* #,##0_);_(* \(#,##0\);_(* &quot;-&quot;??_);_(@_)"/>
    <numFmt numFmtId="172" formatCode="0.000%"/>
    <numFmt numFmtId="173" formatCode="_(* #,##0_);_(* \(#,##0\);_(* \-??_);_(@_)"/>
    <numFmt numFmtId="174" formatCode="_(* #,##0.00_);_(* \(#,##0.00\);_(* \-??_);_(@_)"/>
    <numFmt numFmtId="175" formatCode="_(* #,##0_);_(* \(#,##0\);_(* \-_);_(@_)"/>
    <numFmt numFmtId="176" formatCode="_(* #,##0.00_);_(* \(#,##0.00\);_(* \-_);_(@_)"/>
    <numFmt numFmtId="177" formatCode="_(* #,##0.0_);_(* \(#,##0.0\);_(* \-_);_(@_)"/>
    <numFmt numFmtId="178" formatCode="_(* #,##0.0_);_(* \(#,##0.0\);_(* &quot;-&quot;??_);_(@_)"/>
    <numFmt numFmtId="179" formatCode="&quot;Yes&quot;;&quot;Yes&quot;;&quot;No&quot;"/>
    <numFmt numFmtId="180" formatCode="&quot;True&quot;;&quot;True&quot;;&quot;False&quot;"/>
    <numFmt numFmtId="181" formatCode="&quot;On&quot;;&quot;On&quot;;&quot;Off&quot;"/>
    <numFmt numFmtId="182" formatCode="[$€-2]\ #,##0.00_);[Red]\([$€-2]\ #,##0.00\)"/>
  </numFmts>
  <fonts count="17">
    <font>
      <sz val="10"/>
      <name val="Arial"/>
      <family val="0"/>
    </font>
    <font>
      <b/>
      <sz val="18"/>
      <name val="Arial Narrow"/>
      <family val="2"/>
    </font>
    <font>
      <sz val="10"/>
      <name val="Arial Narrow"/>
      <family val="2"/>
    </font>
    <font>
      <sz val="8"/>
      <name val="Arial Narrow"/>
      <family val="2"/>
    </font>
    <font>
      <b/>
      <sz val="12"/>
      <name val="Arial Narrow"/>
      <family val="2"/>
    </font>
    <font>
      <b/>
      <sz val="18"/>
      <name val="Arial"/>
      <family val="2"/>
    </font>
    <font>
      <sz val="8"/>
      <name val="Arial"/>
      <family val="2"/>
    </font>
    <font>
      <b/>
      <sz val="12"/>
      <name val="Arial"/>
      <family val="2"/>
    </font>
    <font>
      <b/>
      <sz val="10"/>
      <name val="Arial"/>
      <family val="2"/>
    </font>
    <font>
      <i/>
      <sz val="10"/>
      <name val="Arial"/>
      <family val="2"/>
    </font>
    <font>
      <i/>
      <sz val="8"/>
      <name val="Arial"/>
      <family val="2"/>
    </font>
    <font>
      <u val="singleAccounting"/>
      <sz val="10"/>
      <name val="Arial"/>
      <family val="2"/>
    </font>
    <font>
      <b/>
      <sz val="10"/>
      <color indexed="10"/>
      <name val="Arial"/>
      <family val="2"/>
    </font>
    <font>
      <u val="single"/>
      <sz val="10"/>
      <name val="Arial"/>
      <family val="2"/>
    </font>
    <font>
      <b/>
      <i/>
      <sz val="10"/>
      <name val="Arial"/>
      <family val="2"/>
    </font>
    <font>
      <sz val="9"/>
      <name val="Arial"/>
      <family val="2"/>
    </font>
    <font>
      <b/>
      <u val="single"/>
      <sz val="10"/>
      <name val="Arial"/>
      <family val="2"/>
    </font>
  </fonts>
  <fills count="2">
    <fill>
      <patternFill/>
    </fill>
    <fill>
      <patternFill patternType="gray125"/>
    </fill>
  </fills>
  <borders count="23">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style="thin">
        <color indexed="8"/>
      </top>
      <bottom style="double">
        <color indexed="8"/>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double">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color indexed="63"/>
      </right>
      <top style="thin">
        <color indexed="8"/>
      </top>
      <bottom>
        <color indexed="63"/>
      </bottom>
    </border>
    <border>
      <left>
        <color indexed="63"/>
      </left>
      <right>
        <color indexed="63"/>
      </right>
      <top>
        <color indexed="63"/>
      </top>
      <bottom style="double">
        <color indexed="8"/>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color indexed="8"/>
      </bottom>
    </border>
    <border>
      <left>
        <color indexed="63"/>
      </left>
      <right>
        <color indexed="63"/>
      </right>
      <top>
        <color indexed="63"/>
      </top>
      <bottom style="medium"/>
    </border>
    <border>
      <left>
        <color indexed="63"/>
      </left>
      <right>
        <color indexed="63"/>
      </right>
      <top style="medium">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0">
    <xf numFmtId="0" fontId="0" fillId="0" borderId="0" xfId="0" applyAlignment="1">
      <alignment/>
    </xf>
    <xf numFmtId="0" fontId="1" fillId="0" borderId="0" xfId="0" applyFont="1" applyBorder="1" applyAlignment="1">
      <alignment horizontal="center" vertical="center"/>
    </xf>
    <xf numFmtId="0" fontId="2" fillId="0" borderId="0" xfId="0" applyFont="1" applyAlignment="1">
      <alignment/>
    </xf>
    <xf numFmtId="0" fontId="3" fillId="0" borderId="0" xfId="0" applyFont="1" applyBorder="1" applyAlignment="1">
      <alignment horizontal="center" vertical="center"/>
    </xf>
    <xf numFmtId="0" fontId="4" fillId="0" borderId="0" xfId="0" applyFont="1" applyBorder="1" applyAlignment="1">
      <alignment horizontal="center" vertical="center"/>
    </xf>
    <xf numFmtId="173" fontId="2" fillId="0" borderId="0" xfId="15" applyNumberFormat="1" applyFont="1" applyFill="1" applyBorder="1" applyAlignment="1" applyProtection="1">
      <alignment/>
      <protection/>
    </xf>
    <xf numFmtId="0" fontId="2" fillId="0" borderId="0" xfId="0" applyFont="1" applyBorder="1" applyAlignment="1">
      <alignment/>
    </xf>
    <xf numFmtId="43" fontId="0" fillId="0" borderId="0" xfId="15" applyFill="1" applyBorder="1" applyAlignment="1" applyProtection="1">
      <alignment/>
      <protection/>
    </xf>
    <xf numFmtId="173" fontId="0" fillId="0" borderId="0" xfId="15" applyNumberFormat="1" applyFill="1" applyBorder="1" applyAlignment="1" applyProtection="1">
      <alignment/>
      <protection/>
    </xf>
    <xf numFmtId="0" fontId="4" fillId="0" borderId="0" xfId="0" applyFont="1" applyFill="1" applyBorder="1" applyAlignment="1">
      <alignment horizontal="center" vertical="center"/>
    </xf>
    <xf numFmtId="0" fontId="0" fillId="0" borderId="0" xfId="0" applyAlignment="1">
      <alignment/>
    </xf>
    <xf numFmtId="43" fontId="2" fillId="0" borderId="0" xfId="15" applyFont="1" applyBorder="1" applyAlignment="1">
      <alignment/>
    </xf>
    <xf numFmtId="0" fontId="0" fillId="0" borderId="0" xfId="0" applyFont="1" applyAlignment="1">
      <alignment/>
    </xf>
    <xf numFmtId="0" fontId="0" fillId="0" borderId="0" xfId="0" applyFont="1" applyBorder="1" applyAlignment="1">
      <alignment horizontal="center" vertical="center"/>
    </xf>
    <xf numFmtId="0" fontId="0" fillId="0" borderId="0" xfId="0" applyFont="1" applyBorder="1" applyAlignment="1">
      <alignment vertical="center"/>
    </xf>
    <xf numFmtId="0" fontId="8" fillId="0" borderId="0" xfId="0" applyFont="1" applyBorder="1" applyAlignment="1">
      <alignment horizontal="center" vertical="center" wrapText="1"/>
    </xf>
    <xf numFmtId="169" fontId="8" fillId="0" borderId="0" xfId="0" applyNumberFormat="1" applyFont="1" applyBorder="1" applyAlignment="1">
      <alignment horizontal="center" vertical="center"/>
    </xf>
    <xf numFmtId="0" fontId="8" fillId="0" borderId="0" xfId="0" applyFont="1" applyBorder="1" applyAlignment="1">
      <alignment horizontal="center" vertical="center"/>
    </xf>
    <xf numFmtId="175" fontId="0" fillId="0" borderId="0" xfId="0" applyNumberFormat="1" applyFont="1" applyBorder="1" applyAlignment="1">
      <alignment horizontal="center" vertical="center"/>
    </xf>
    <xf numFmtId="176" fontId="0" fillId="0" borderId="0" xfId="0" applyNumberFormat="1" applyFont="1" applyBorder="1" applyAlignment="1">
      <alignment horizontal="center" vertical="center"/>
    </xf>
    <xf numFmtId="175" fontId="0" fillId="0" borderId="0" xfId="0" applyNumberFormat="1" applyFont="1" applyAlignment="1">
      <alignment/>
    </xf>
    <xf numFmtId="175" fontId="0" fillId="0" borderId="1" xfId="0" applyNumberFormat="1" applyFont="1" applyBorder="1" applyAlignment="1">
      <alignment horizontal="center" vertical="center"/>
    </xf>
    <xf numFmtId="175" fontId="0" fillId="0" borderId="2" xfId="0" applyNumberFormat="1" applyFont="1" applyBorder="1" applyAlignment="1">
      <alignment horizontal="center" vertical="center"/>
    </xf>
    <xf numFmtId="0" fontId="9" fillId="0" borderId="0" xfId="0" applyFont="1" applyBorder="1" applyAlignment="1">
      <alignment vertical="center"/>
    </xf>
    <xf numFmtId="175" fontId="0" fillId="0" borderId="3" xfId="0" applyNumberFormat="1" applyFont="1" applyBorder="1" applyAlignment="1">
      <alignment horizontal="center" vertical="center"/>
    </xf>
    <xf numFmtId="43" fontId="0" fillId="0" borderId="0" xfId="15" applyFont="1" applyFill="1" applyBorder="1" applyAlignment="1" applyProtection="1">
      <alignment/>
      <protection/>
    </xf>
    <xf numFmtId="175" fontId="0" fillId="0" borderId="4" xfId="0" applyNumberFormat="1" applyFont="1" applyBorder="1" applyAlignment="1">
      <alignment horizontal="center" vertical="center"/>
    </xf>
    <xf numFmtId="175" fontId="0" fillId="0" borderId="5" xfId="0" applyNumberFormat="1" applyFont="1" applyBorder="1" applyAlignment="1">
      <alignment horizontal="center" vertical="center"/>
    </xf>
    <xf numFmtId="175" fontId="0" fillId="0" borderId="6" xfId="0" applyNumberFormat="1" applyFont="1" applyBorder="1" applyAlignment="1">
      <alignment horizontal="center" vertical="center"/>
    </xf>
    <xf numFmtId="177" fontId="0" fillId="0" borderId="0" xfId="0" applyNumberFormat="1" applyFont="1" applyBorder="1" applyAlignment="1">
      <alignment horizontal="center" vertical="center"/>
    </xf>
    <xf numFmtId="174" fontId="0" fillId="0" borderId="0" xfId="0" applyNumberFormat="1" applyFont="1" applyBorder="1" applyAlignment="1">
      <alignment horizontal="center" vertical="center"/>
    </xf>
    <xf numFmtId="0" fontId="10" fillId="0" borderId="0" xfId="0" applyFont="1" applyBorder="1" applyAlignment="1">
      <alignment vertical="center"/>
    </xf>
    <xf numFmtId="0" fontId="0" fillId="0" borderId="0" xfId="0" applyFont="1" applyBorder="1" applyAlignment="1">
      <alignment horizontal="justify" vertical="top" wrapText="1"/>
    </xf>
    <xf numFmtId="173" fontId="0" fillId="0" borderId="0" xfId="15" applyNumberFormat="1" applyFont="1" applyFill="1" applyBorder="1" applyAlignment="1" applyProtection="1">
      <alignment/>
      <protection/>
    </xf>
    <xf numFmtId="173" fontId="0" fillId="0" borderId="0" xfId="15" applyNumberFormat="1" applyFont="1" applyFill="1" applyBorder="1" applyAlignment="1" applyProtection="1">
      <alignment horizontal="right"/>
      <protection/>
    </xf>
    <xf numFmtId="173" fontId="0" fillId="0" borderId="1" xfId="15" applyNumberFormat="1" applyFont="1" applyFill="1" applyBorder="1" applyAlignment="1" applyProtection="1">
      <alignment/>
      <protection/>
    </xf>
    <xf numFmtId="173" fontId="0" fillId="0" borderId="1" xfId="15" applyNumberFormat="1" applyFont="1" applyFill="1" applyBorder="1" applyAlignment="1" applyProtection="1">
      <alignment horizontal="right"/>
      <protection/>
    </xf>
    <xf numFmtId="0" fontId="0" fillId="0" borderId="0" xfId="0" applyFont="1" applyBorder="1" applyAlignment="1">
      <alignment/>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Border="1" applyAlignment="1">
      <alignment/>
    </xf>
    <xf numFmtId="173" fontId="0" fillId="0" borderId="0" xfId="0" applyNumberFormat="1" applyFont="1" applyAlignment="1">
      <alignment/>
    </xf>
    <xf numFmtId="0" fontId="0" fillId="0" borderId="0" xfId="0" applyFont="1" applyFill="1" applyBorder="1" applyAlignment="1">
      <alignment horizontal="right"/>
    </xf>
    <xf numFmtId="0" fontId="8" fillId="0" borderId="0" xfId="0" applyFont="1" applyAlignment="1">
      <alignment/>
    </xf>
    <xf numFmtId="173" fontId="0" fillId="0" borderId="7" xfId="15" applyNumberFormat="1" applyFont="1" applyFill="1" applyBorder="1" applyAlignment="1" applyProtection="1">
      <alignment/>
      <protection/>
    </xf>
    <xf numFmtId="0" fontId="0" fillId="0" borderId="0" xfId="0" applyFont="1" applyAlignment="1" quotePrefix="1">
      <alignment/>
    </xf>
    <xf numFmtId="173" fontId="0" fillId="0" borderId="7" xfId="15" applyNumberFormat="1" applyFont="1" applyFill="1" applyBorder="1" applyAlignment="1" applyProtection="1">
      <alignment horizontal="right"/>
      <protection/>
    </xf>
    <xf numFmtId="173" fontId="0" fillId="0" borderId="8" xfId="15" applyNumberFormat="1" applyFont="1" applyFill="1" applyBorder="1" applyAlignment="1" applyProtection="1">
      <alignment/>
      <protection/>
    </xf>
    <xf numFmtId="0" fontId="0" fillId="0" borderId="0" xfId="15" applyNumberFormat="1" applyFont="1" applyFill="1" applyBorder="1" applyAlignment="1" applyProtection="1">
      <alignment vertical="center"/>
      <protection/>
    </xf>
    <xf numFmtId="0" fontId="0" fillId="0" borderId="0" xfId="0" applyNumberFormat="1" applyFont="1" applyBorder="1" applyAlignment="1">
      <alignment vertical="center"/>
    </xf>
    <xf numFmtId="175" fontId="0" fillId="0" borderId="7" xfId="0" applyNumberFormat="1" applyFont="1" applyBorder="1" applyAlignment="1">
      <alignment horizontal="center" vertical="center"/>
    </xf>
    <xf numFmtId="175" fontId="0" fillId="0" borderId="9" xfId="0" applyNumberFormat="1" applyFont="1" applyBorder="1" applyAlignment="1">
      <alignment horizontal="center" vertical="center"/>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173" fontId="0" fillId="0" borderId="10" xfId="15" applyNumberFormat="1" applyFont="1" applyFill="1" applyBorder="1" applyAlignment="1" applyProtection="1">
      <alignment/>
      <protection/>
    </xf>
    <xf numFmtId="173" fontId="0" fillId="0" borderId="11" xfId="0" applyNumberFormat="1" applyFont="1" applyBorder="1" applyAlignment="1">
      <alignment/>
    </xf>
    <xf numFmtId="173" fontId="0" fillId="0" borderId="11" xfId="15" applyNumberFormat="1" applyFont="1" applyFill="1" applyBorder="1" applyAlignment="1" applyProtection="1">
      <alignment/>
      <protection/>
    </xf>
    <xf numFmtId="173" fontId="0" fillId="0" borderId="12" xfId="15" applyNumberFormat="1" applyFont="1" applyFill="1" applyBorder="1" applyAlignment="1" applyProtection="1">
      <alignment/>
      <protection/>
    </xf>
    <xf numFmtId="173" fontId="0" fillId="0" borderId="13" xfId="15" applyNumberFormat="1" applyFont="1" applyFill="1" applyBorder="1" applyAlignment="1" applyProtection="1">
      <alignment/>
      <protection/>
    </xf>
    <xf numFmtId="173" fontId="0" fillId="0" borderId="7" xfId="0" applyNumberFormat="1" applyFont="1" applyBorder="1" applyAlignment="1">
      <alignment/>
    </xf>
    <xf numFmtId="173" fontId="0" fillId="0" borderId="14" xfId="15" applyNumberFormat="1" applyFont="1" applyFill="1" applyBorder="1" applyAlignment="1" applyProtection="1">
      <alignment/>
      <protection/>
    </xf>
    <xf numFmtId="173" fontId="0" fillId="0" borderId="15" xfId="15" applyNumberFormat="1" applyFont="1" applyFill="1" applyBorder="1" applyAlignment="1" applyProtection="1">
      <alignment/>
      <protection/>
    </xf>
    <xf numFmtId="43" fontId="0" fillId="0" borderId="0" xfId="15" applyFont="1" applyBorder="1" applyAlignment="1">
      <alignment/>
    </xf>
    <xf numFmtId="43" fontId="11" fillId="0" borderId="0" xfId="15" applyFont="1" applyBorder="1" applyAlignment="1">
      <alignment/>
    </xf>
    <xf numFmtId="173" fontId="8" fillId="0" borderId="0" xfId="15" applyNumberFormat="1" applyFont="1" applyFill="1" applyBorder="1" applyAlignment="1" applyProtection="1">
      <alignment horizontal="center" vertical="center"/>
      <protection/>
    </xf>
    <xf numFmtId="0" fontId="8" fillId="0" borderId="0" xfId="0" applyFont="1" applyBorder="1" applyAlignment="1">
      <alignment horizontal="left" vertical="center"/>
    </xf>
    <xf numFmtId="173" fontId="0" fillId="0" borderId="0" xfId="15" applyNumberFormat="1" applyFont="1" applyFill="1" applyBorder="1" applyAlignment="1" applyProtection="1">
      <alignment horizontal="center" vertical="center"/>
      <protection/>
    </xf>
    <xf numFmtId="0" fontId="0" fillId="0" borderId="0" xfId="0" applyFont="1" applyBorder="1" applyAlignment="1">
      <alignment horizontal="left" vertical="center"/>
    </xf>
    <xf numFmtId="173" fontId="0" fillId="0" borderId="0" xfId="15" applyNumberFormat="1" applyFont="1" applyFill="1" applyBorder="1" applyAlignment="1" applyProtection="1">
      <alignment horizontal="center"/>
      <protection/>
    </xf>
    <xf numFmtId="173" fontId="0" fillId="0" borderId="7" xfId="15" applyNumberFormat="1" applyFont="1" applyFill="1" applyBorder="1" applyAlignment="1" applyProtection="1">
      <alignment horizontal="center" vertical="center"/>
      <protection/>
    </xf>
    <xf numFmtId="0" fontId="8" fillId="0" borderId="0" xfId="0" applyFont="1" applyBorder="1" applyAlignment="1">
      <alignment horizontal="right" vertical="center"/>
    </xf>
    <xf numFmtId="173" fontId="0" fillId="0" borderId="16" xfId="15" applyNumberFormat="1" applyFont="1" applyFill="1" applyBorder="1" applyAlignment="1" applyProtection="1">
      <alignment horizontal="center" vertical="center"/>
      <protection/>
    </xf>
    <xf numFmtId="43" fontId="0" fillId="0" borderId="0" xfId="0" applyNumberFormat="1" applyFont="1" applyBorder="1" applyAlignment="1">
      <alignment/>
    </xf>
    <xf numFmtId="173" fontId="0" fillId="0" borderId="6" xfId="15" applyNumberFormat="1" applyFont="1" applyFill="1" applyBorder="1" applyAlignment="1" applyProtection="1">
      <alignment horizontal="center" vertical="center"/>
      <protection/>
    </xf>
    <xf numFmtId="0" fontId="0" fillId="0" borderId="0" xfId="0" applyFont="1" applyAlignment="1">
      <alignment/>
    </xf>
    <xf numFmtId="173" fontId="0" fillId="0" borderId="17" xfId="15" applyNumberFormat="1" applyFont="1" applyFill="1" applyBorder="1" applyAlignment="1" applyProtection="1">
      <alignment/>
      <protection/>
    </xf>
    <xf numFmtId="173" fontId="0" fillId="0" borderId="17" xfId="15" applyNumberFormat="1" applyFont="1" applyFill="1" applyBorder="1" applyAlignment="1" applyProtection="1">
      <alignment horizontal="right"/>
      <protection/>
    </xf>
    <xf numFmtId="0" fontId="8" fillId="0" borderId="0" xfId="0" applyFont="1" applyBorder="1" applyAlignment="1">
      <alignment horizontal="center"/>
    </xf>
    <xf numFmtId="0" fontId="8" fillId="0" borderId="0" xfId="0" applyFont="1" applyFill="1" applyAlignment="1">
      <alignment/>
    </xf>
    <xf numFmtId="0" fontId="0" fillId="0" borderId="0" xfId="0" applyFont="1" applyFill="1" applyAlignment="1">
      <alignment horizontal="center"/>
    </xf>
    <xf numFmtId="43" fontId="0" fillId="0" borderId="0" xfId="15" applyFont="1" applyFill="1" applyBorder="1" applyAlignment="1" applyProtection="1">
      <alignment horizontal="center"/>
      <protection/>
    </xf>
    <xf numFmtId="173" fontId="0" fillId="0" borderId="17" xfId="15" applyNumberFormat="1" applyFont="1" applyFill="1" applyBorder="1" applyAlignment="1" applyProtection="1">
      <alignment horizontal="center"/>
      <protection/>
    </xf>
    <xf numFmtId="0" fontId="0" fillId="0" borderId="0" xfId="0" applyFont="1" applyFill="1" applyAlignment="1">
      <alignment vertical="top"/>
    </xf>
    <xf numFmtId="173" fontId="0" fillId="0" borderId="6" xfId="15" applyNumberFormat="1" applyFont="1" applyFill="1" applyBorder="1" applyAlignment="1" applyProtection="1">
      <alignment/>
      <protection/>
    </xf>
    <xf numFmtId="0" fontId="13" fillId="0" borderId="0" xfId="0" applyFont="1" applyFill="1" applyAlignment="1">
      <alignment/>
    </xf>
    <xf numFmtId="3" fontId="0" fillId="0" borderId="0" xfId="0" applyNumberFormat="1" applyFont="1" applyFill="1" applyAlignment="1">
      <alignment/>
    </xf>
    <xf numFmtId="0" fontId="0" fillId="0" borderId="0" xfId="0" applyAlignment="1">
      <alignment vertical="top"/>
    </xf>
    <xf numFmtId="0" fontId="6" fillId="0" borderId="0" xfId="0" applyFont="1" applyBorder="1" applyAlignment="1">
      <alignment vertical="top"/>
    </xf>
    <xf numFmtId="169" fontId="8" fillId="0" borderId="0" xfId="0" applyNumberFormat="1" applyFont="1" applyBorder="1" applyAlignment="1" quotePrefix="1">
      <alignment horizontal="center" vertical="center"/>
    </xf>
    <xf numFmtId="169" fontId="8" fillId="0" borderId="0" xfId="0" applyNumberFormat="1" applyFont="1" applyBorder="1" applyAlignment="1">
      <alignment horizontal="center" vertical="center" wrapText="1"/>
    </xf>
    <xf numFmtId="173" fontId="0" fillId="0" borderId="0" xfId="15" applyNumberFormat="1" applyFont="1" applyFill="1" applyBorder="1" applyAlignment="1" applyProtection="1">
      <alignment horizontal="right" vertical="center"/>
      <protection/>
    </xf>
    <xf numFmtId="173" fontId="0" fillId="0" borderId="7" xfId="15" applyNumberFormat="1" applyFont="1" applyFill="1" applyBorder="1" applyAlignment="1" applyProtection="1">
      <alignment horizontal="right" vertical="center"/>
      <protection/>
    </xf>
    <xf numFmtId="173" fontId="0" fillId="0" borderId="16" xfId="15" applyNumberFormat="1" applyFont="1" applyFill="1" applyBorder="1" applyAlignment="1" applyProtection="1">
      <alignment horizontal="right" vertical="center"/>
      <protection/>
    </xf>
    <xf numFmtId="173" fontId="8" fillId="0" borderId="0" xfId="15" applyNumberFormat="1" applyFont="1" applyFill="1" applyBorder="1" applyAlignment="1" applyProtection="1">
      <alignment horizontal="right" vertical="center"/>
      <protection/>
    </xf>
    <xf numFmtId="173" fontId="0" fillId="0" borderId="6" xfId="15" applyNumberFormat="1" applyFont="1" applyFill="1" applyBorder="1" applyAlignment="1" applyProtection="1">
      <alignment horizontal="right" vertical="center"/>
      <protection/>
    </xf>
    <xf numFmtId="173" fontId="0" fillId="0" borderId="18" xfId="15" applyNumberFormat="1" applyFont="1" applyFill="1" applyBorder="1" applyAlignment="1" applyProtection="1">
      <alignment horizontal="center" vertical="center"/>
      <protection/>
    </xf>
    <xf numFmtId="173" fontId="0" fillId="0" borderId="19" xfId="15" applyNumberFormat="1" applyFont="1" applyFill="1" applyBorder="1" applyAlignment="1" applyProtection="1">
      <alignment horizontal="center" vertical="center"/>
      <protection/>
    </xf>
    <xf numFmtId="173" fontId="0" fillId="0" borderId="18" xfId="15" applyNumberFormat="1" applyFont="1" applyFill="1" applyBorder="1" applyAlignment="1" applyProtection="1">
      <alignment horizontal="right" vertical="center"/>
      <protection/>
    </xf>
    <xf numFmtId="173" fontId="0" fillId="0" borderId="19" xfId="15" applyNumberFormat="1" applyFont="1" applyFill="1" applyBorder="1" applyAlignment="1" applyProtection="1">
      <alignment horizontal="right" vertical="center"/>
      <protection/>
    </xf>
    <xf numFmtId="173" fontId="0" fillId="0" borderId="11" xfId="15" applyNumberFormat="1" applyFont="1" applyFill="1" applyBorder="1" applyAlignment="1" applyProtection="1">
      <alignment horizontal="center" vertical="center"/>
      <protection/>
    </xf>
    <xf numFmtId="173" fontId="0" fillId="0" borderId="11" xfId="15" applyNumberFormat="1" applyFont="1" applyFill="1" applyBorder="1" applyAlignment="1" applyProtection="1">
      <alignment horizontal="right" vertical="center"/>
      <protection/>
    </xf>
    <xf numFmtId="0" fontId="8" fillId="0" borderId="0" xfId="0" applyFont="1" applyBorder="1" applyAlignment="1">
      <alignment/>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justify" vertical="top"/>
    </xf>
    <xf numFmtId="0" fontId="0" fillId="0" borderId="0" xfId="0" applyFont="1" applyFill="1" applyBorder="1" applyAlignment="1">
      <alignment horizontal="justify" vertical="top" wrapText="1"/>
    </xf>
    <xf numFmtId="0" fontId="9" fillId="0" borderId="0" xfId="0" applyFont="1" applyFill="1" applyBorder="1" applyAlignment="1">
      <alignment horizontal="center" vertical="center" wrapText="1"/>
    </xf>
    <xf numFmtId="173" fontId="0" fillId="0" borderId="3" xfId="15" applyNumberFormat="1" applyFont="1" applyFill="1" applyBorder="1" applyAlignment="1" applyProtection="1">
      <alignment horizontal="center" vertical="center"/>
      <protection/>
    </xf>
    <xf numFmtId="175" fontId="0" fillId="0" borderId="0" xfId="0" applyNumberFormat="1" applyFont="1" applyBorder="1" applyAlignment="1">
      <alignment horizontal="right" vertical="center"/>
    </xf>
    <xf numFmtId="0" fontId="14" fillId="0" borderId="0" xfId="0" applyFont="1" applyBorder="1" applyAlignment="1">
      <alignment horizontal="center" vertical="center"/>
    </xf>
    <xf numFmtId="0" fontId="15" fillId="0" borderId="0" xfId="0" applyFont="1" applyAlignment="1">
      <alignment/>
    </xf>
    <xf numFmtId="15" fontId="0" fillId="0" borderId="0" xfId="0" applyNumberFormat="1" applyFont="1" applyFill="1" applyBorder="1" applyAlignment="1">
      <alignment/>
    </xf>
    <xf numFmtId="15" fontId="0" fillId="0" borderId="0" xfId="0" applyNumberFormat="1" applyFont="1" applyFill="1" applyBorder="1" applyAlignment="1">
      <alignment vertical="center"/>
    </xf>
    <xf numFmtId="15" fontId="0" fillId="0" borderId="0" xfId="0" applyNumberFormat="1" applyFont="1" applyFill="1" applyBorder="1" applyAlignment="1" quotePrefix="1">
      <alignment vertical="center"/>
    </xf>
    <xf numFmtId="0" fontId="13" fillId="0" borderId="0" xfId="0" applyFont="1" applyBorder="1" applyAlignment="1">
      <alignment horizontal="left" vertical="center"/>
    </xf>
    <xf numFmtId="43" fontId="0" fillId="0" borderId="0" xfId="15" applyFont="1" applyFill="1" applyBorder="1" applyAlignment="1" applyProtection="1">
      <alignment horizontal="justify" wrapText="1"/>
      <protection/>
    </xf>
    <xf numFmtId="173" fontId="0" fillId="0" borderId="0" xfId="0" applyNumberFormat="1" applyFont="1" applyFill="1" applyAlignment="1">
      <alignment/>
    </xf>
    <xf numFmtId="0" fontId="0" fillId="0" borderId="0" xfId="0" applyFont="1" applyFill="1" applyBorder="1" applyAlignment="1">
      <alignment/>
    </xf>
    <xf numFmtId="171" fontId="0" fillId="0" borderId="0" xfId="15" applyNumberFormat="1" applyFont="1" applyFill="1" applyBorder="1" applyAlignment="1">
      <alignment/>
    </xf>
    <xf numFmtId="171" fontId="0" fillId="0" borderId="0" xfId="15" applyNumberFormat="1" applyFont="1" applyFill="1" applyBorder="1" applyAlignment="1">
      <alignment horizontal="right"/>
    </xf>
    <xf numFmtId="43" fontId="0" fillId="0" borderId="0" xfId="15" applyFont="1" applyFill="1" applyBorder="1" applyAlignment="1">
      <alignment/>
    </xf>
    <xf numFmtId="2" fontId="0" fillId="0" borderId="0" xfId="0" applyNumberFormat="1" applyFont="1" applyFill="1" applyBorder="1" applyAlignment="1">
      <alignment horizontal="right"/>
    </xf>
    <xf numFmtId="0" fontId="7" fillId="0" borderId="0" xfId="0" applyFont="1" applyFill="1" applyBorder="1" applyAlignment="1">
      <alignment horizontal="center" vertical="top"/>
    </xf>
    <xf numFmtId="171" fontId="0" fillId="0" borderId="0" xfId="15" applyNumberFormat="1" applyFont="1" applyAlignment="1">
      <alignment/>
    </xf>
    <xf numFmtId="173" fontId="0" fillId="0" borderId="0" xfId="0" applyNumberFormat="1" applyFont="1" applyBorder="1" applyAlignment="1">
      <alignment/>
    </xf>
    <xf numFmtId="0" fontId="0" fillId="0" borderId="0" xfId="0" applyFont="1" applyBorder="1" applyAlignment="1">
      <alignment horizontal="right"/>
    </xf>
    <xf numFmtId="173" fontId="0" fillId="0" borderId="8" xfId="15" applyNumberFormat="1" applyFont="1" applyFill="1" applyBorder="1" applyAlignment="1" applyProtection="1">
      <alignment horizontal="right"/>
      <protection/>
    </xf>
    <xf numFmtId="3" fontId="0" fillId="0" borderId="0" xfId="0" applyNumberFormat="1" applyFont="1" applyFill="1" applyAlignment="1">
      <alignment/>
    </xf>
    <xf numFmtId="171" fontId="0" fillId="0" borderId="0" xfId="15" applyNumberFormat="1" applyFont="1" applyFill="1" applyAlignment="1">
      <alignment/>
    </xf>
    <xf numFmtId="2" fontId="0" fillId="0" borderId="20" xfId="0" applyNumberFormat="1" applyFont="1" applyFill="1" applyBorder="1" applyAlignment="1">
      <alignment horizontal="right"/>
    </xf>
    <xf numFmtId="43" fontId="0" fillId="0" borderId="20" xfId="15" applyFont="1" applyFill="1" applyBorder="1" applyAlignment="1">
      <alignment/>
    </xf>
    <xf numFmtId="0" fontId="0" fillId="0" borderId="0" xfId="0" applyFont="1" applyFill="1" applyAlignment="1" quotePrefix="1">
      <alignment horizontal="center"/>
    </xf>
    <xf numFmtId="43" fontId="0" fillId="0" borderId="15" xfId="15" applyFont="1" applyFill="1" applyBorder="1" applyAlignment="1" applyProtection="1">
      <alignment horizontal="right"/>
      <protection/>
    </xf>
    <xf numFmtId="43" fontId="0" fillId="0" borderId="0" xfId="15" applyFont="1" applyFill="1" applyBorder="1" applyAlignment="1" applyProtection="1">
      <alignment horizontal="right"/>
      <protection/>
    </xf>
    <xf numFmtId="173" fontId="0" fillId="0" borderId="15" xfId="15" applyNumberFormat="1" applyFont="1" applyFill="1" applyBorder="1" applyAlignment="1" applyProtection="1">
      <alignment horizontal="right"/>
      <protection/>
    </xf>
    <xf numFmtId="0" fontId="0" fillId="0" borderId="0" xfId="0" applyFill="1" applyAlignment="1">
      <alignment horizontal="justify" vertical="top" wrapText="1"/>
    </xf>
    <xf numFmtId="0" fontId="0" fillId="0" borderId="0" xfId="0" applyFont="1" applyFill="1" applyAlignment="1">
      <alignment horizontal="justify" vertical="top" wrapText="1"/>
    </xf>
    <xf numFmtId="0" fontId="8" fillId="0" borderId="0" xfId="0" applyFont="1" applyFill="1" applyAlignment="1">
      <alignment horizontal="center"/>
    </xf>
    <xf numFmtId="0" fontId="0" fillId="0" borderId="0" xfId="0" applyFill="1" applyAlignment="1">
      <alignment horizontal="justify" vertical="top"/>
    </xf>
    <xf numFmtId="0" fontId="2" fillId="0" borderId="0" xfId="0" applyFont="1" applyFill="1" applyAlignment="1">
      <alignment/>
    </xf>
    <xf numFmtId="0" fontId="16" fillId="0" borderId="0" xfId="0" applyFont="1" applyFill="1" applyAlignment="1">
      <alignment/>
    </xf>
    <xf numFmtId="0" fontId="0" fillId="0" borderId="0" xfId="0" applyFill="1" applyAlignment="1">
      <alignment horizontal="justify"/>
    </xf>
    <xf numFmtId="0" fontId="13" fillId="0" borderId="0" xfId="0" applyFont="1" applyFill="1" applyAlignment="1">
      <alignment horizontal="center"/>
    </xf>
    <xf numFmtId="43" fontId="0" fillId="0" borderId="0" xfId="15" applyFont="1" applyFill="1" applyAlignment="1">
      <alignment/>
    </xf>
    <xf numFmtId="10" fontId="0" fillId="0" borderId="0" xfId="0" applyNumberFormat="1" applyFont="1" applyFill="1" applyAlignment="1">
      <alignment/>
    </xf>
    <xf numFmtId="174" fontId="0" fillId="0" borderId="15" xfId="0" applyNumberFormat="1" applyFont="1" applyFill="1" applyBorder="1" applyAlignment="1">
      <alignment horizontal="center" vertical="center"/>
    </xf>
    <xf numFmtId="175" fontId="0" fillId="0" borderId="15" xfId="0" applyNumberFormat="1" applyFont="1" applyFill="1" applyBorder="1" applyAlignment="1">
      <alignment horizontal="right" vertical="center"/>
    </xf>
    <xf numFmtId="9" fontId="0" fillId="0" borderId="0" xfId="0" applyNumberFormat="1" applyFont="1" applyFill="1" applyAlignment="1">
      <alignment/>
    </xf>
    <xf numFmtId="9" fontId="0" fillId="0" borderId="0" xfId="0" applyNumberFormat="1" applyFont="1" applyFill="1" applyAlignment="1">
      <alignment horizontal="right"/>
    </xf>
    <xf numFmtId="0" fontId="8" fillId="0" borderId="0" xfId="0" applyFont="1" applyFill="1" applyAlignment="1" quotePrefix="1">
      <alignment horizontal="center"/>
    </xf>
    <xf numFmtId="0" fontId="0" fillId="0" borderId="0" xfId="0" applyFont="1" applyFill="1" applyAlignment="1">
      <alignment/>
    </xf>
    <xf numFmtId="0" fontId="0" fillId="0" borderId="0" xfId="0" applyFill="1" applyAlignment="1">
      <alignment/>
    </xf>
    <xf numFmtId="0" fontId="16" fillId="0" borderId="0" xfId="0" applyFont="1" applyFill="1" applyAlignment="1">
      <alignment vertical="top"/>
    </xf>
    <xf numFmtId="0" fontId="0" fillId="0" borderId="0" xfId="0" applyFill="1" applyAlignment="1">
      <alignment vertical="top"/>
    </xf>
    <xf numFmtId="0" fontId="0" fillId="0" borderId="0" xfId="0" applyFont="1" applyFill="1" applyAlignment="1">
      <alignment horizontal="justify" wrapText="1"/>
    </xf>
    <xf numFmtId="0" fontId="16" fillId="0" borderId="0" xfId="0" applyFont="1" applyFill="1" applyAlignment="1">
      <alignment/>
    </xf>
    <xf numFmtId="0" fontId="8" fillId="0" borderId="0" xfId="0" applyFont="1" applyFill="1" applyAlignment="1">
      <alignment horizontal="justify"/>
    </xf>
    <xf numFmtId="0" fontId="0" fillId="0" borderId="0" xfId="0" applyFont="1" applyFill="1" applyBorder="1" applyAlignment="1">
      <alignment horizontal="center" wrapText="1"/>
    </xf>
    <xf numFmtId="169" fontId="0" fillId="0" borderId="0" xfId="0" applyNumberFormat="1" applyFont="1" applyFill="1" applyBorder="1" applyAlignment="1" quotePrefix="1">
      <alignment horizontal="center" vertical="center"/>
    </xf>
    <xf numFmtId="169"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ill="1" applyAlignment="1">
      <alignment horizontal="center"/>
    </xf>
    <xf numFmtId="171" fontId="0" fillId="0" borderId="7" xfId="15" applyNumberFormat="1" applyFill="1" applyBorder="1" applyAlignment="1">
      <alignment/>
    </xf>
    <xf numFmtId="0" fontId="0" fillId="0" borderId="0" xfId="0" applyFill="1" applyBorder="1" applyAlignment="1">
      <alignment/>
    </xf>
    <xf numFmtId="171" fontId="0" fillId="0" borderId="0" xfId="15" applyNumberFormat="1" applyFill="1" applyBorder="1" applyAlignment="1">
      <alignment/>
    </xf>
    <xf numFmtId="171" fontId="0" fillId="0" borderId="15" xfId="15" applyNumberFormat="1" applyFill="1" applyBorder="1" applyAlignment="1">
      <alignment/>
    </xf>
    <xf numFmtId="0" fontId="10" fillId="0" borderId="0" xfId="0" applyFont="1" applyFill="1" applyAlignment="1">
      <alignment/>
    </xf>
    <xf numFmtId="0" fontId="6" fillId="0" borderId="0" xfId="0" applyFont="1" applyFill="1" applyAlignment="1">
      <alignment/>
    </xf>
    <xf numFmtId="0" fontId="0" fillId="0" borderId="0" xfId="0" applyFont="1" applyFill="1" applyBorder="1" applyAlignment="1" quotePrefix="1">
      <alignment horizontal="center" vertical="top"/>
    </xf>
    <xf numFmtId="0" fontId="0" fillId="0" borderId="0" xfId="0" applyFont="1" applyFill="1" applyBorder="1" applyAlignment="1">
      <alignment vertical="top"/>
    </xf>
    <xf numFmtId="171" fontId="0" fillId="0" borderId="0" xfId="15" applyNumberFormat="1" applyFont="1" applyFill="1" applyBorder="1" applyAlignment="1">
      <alignment/>
    </xf>
    <xf numFmtId="171" fontId="0" fillId="0" borderId="0" xfId="15" applyNumberFormat="1" applyFont="1" applyFill="1" applyBorder="1" applyAlignment="1">
      <alignment horizontal="justify" vertical="top"/>
    </xf>
    <xf numFmtId="171" fontId="0" fillId="0" borderId="8" xfId="15" applyNumberFormat="1" applyFont="1" applyFill="1" applyBorder="1" applyAlignment="1">
      <alignment horizontal="justify" vertical="top"/>
    </xf>
    <xf numFmtId="169" fontId="0" fillId="0" borderId="0" xfId="0" applyNumberFormat="1" applyFont="1" applyFill="1" applyAlignment="1">
      <alignment horizontal="center"/>
    </xf>
    <xf numFmtId="0" fontId="8" fillId="0" borderId="0" xfId="0" applyFont="1" applyFill="1" applyAlignment="1">
      <alignment vertical="top"/>
    </xf>
    <xf numFmtId="0" fontId="0" fillId="0" borderId="0" xfId="0" applyFont="1" applyFill="1" applyAlignment="1">
      <alignment horizontal="center" vertical="top"/>
    </xf>
    <xf numFmtId="0" fontId="0" fillId="0" borderId="0" xfId="0" applyFont="1" applyFill="1" applyBorder="1" applyAlignment="1">
      <alignment vertical="center"/>
    </xf>
    <xf numFmtId="0" fontId="13" fillId="0" borderId="0" xfId="0" applyFont="1" applyFill="1" applyAlignment="1">
      <alignment vertical="top"/>
    </xf>
    <xf numFmtId="0" fontId="13" fillId="0" borderId="0" xfId="0" applyFont="1" applyFill="1" applyAlignment="1">
      <alignment horizontal="center" vertical="top"/>
    </xf>
    <xf numFmtId="171" fontId="0" fillId="0" borderId="0" xfId="15" applyNumberFormat="1" applyFont="1" applyFill="1" applyAlignment="1">
      <alignment vertical="top"/>
    </xf>
    <xf numFmtId="171" fontId="0" fillId="0" borderId="0" xfId="15" applyNumberFormat="1" applyFont="1" applyFill="1" applyAlignment="1">
      <alignment/>
    </xf>
    <xf numFmtId="171" fontId="0" fillId="0" borderId="8" xfId="15" applyNumberFormat="1" applyFont="1" applyFill="1" applyBorder="1" applyAlignment="1">
      <alignment/>
    </xf>
    <xf numFmtId="0" fontId="12" fillId="0" borderId="0" xfId="0" applyFont="1" applyFill="1" applyAlignment="1">
      <alignment/>
    </xf>
    <xf numFmtId="0" fontId="0" fillId="0" borderId="0" xfId="0" applyFill="1" applyAlignment="1">
      <alignment wrapText="1"/>
    </xf>
    <xf numFmtId="0" fontId="7" fillId="0" borderId="21" xfId="0" applyFont="1" applyFill="1" applyBorder="1" applyAlignment="1">
      <alignment horizontal="center" vertical="top"/>
    </xf>
    <xf numFmtId="0" fontId="5" fillId="0" borderId="0" xfId="0" applyFont="1" applyFill="1" applyBorder="1" applyAlignment="1">
      <alignment horizontal="center" vertical="top"/>
    </xf>
    <xf numFmtId="0" fontId="15" fillId="0" borderId="0" xfId="0" applyFont="1" applyFill="1" applyBorder="1" applyAlignment="1">
      <alignment horizontal="center" vertical="center"/>
    </xf>
    <xf numFmtId="0" fontId="0" fillId="0" borderId="0" xfId="0" applyFont="1" applyFill="1" applyAlignment="1">
      <alignment wrapText="1"/>
    </xf>
    <xf numFmtId="0" fontId="0" fillId="0" borderId="0" xfId="0" applyFont="1" applyFill="1" applyAlignment="1">
      <alignment horizontal="left" wrapText="1"/>
    </xf>
    <xf numFmtId="15" fontId="0" fillId="0" borderId="0" xfId="0" applyNumberFormat="1" applyFont="1" applyFill="1" applyBorder="1" applyAlignment="1">
      <alignment horizontal="left"/>
    </xf>
    <xf numFmtId="0" fontId="0" fillId="0" borderId="0" xfId="0" applyFont="1" applyFill="1" applyAlignment="1">
      <alignment horizontal="justify" vertical="top"/>
    </xf>
    <xf numFmtId="0" fontId="0" fillId="0" borderId="0" xfId="0" applyAlignment="1">
      <alignment horizontal="justify" vertical="top"/>
    </xf>
    <xf numFmtId="0" fontId="5" fillId="0" borderId="0" xfId="0" applyFont="1" applyBorder="1" applyAlignment="1">
      <alignment horizontal="center" vertical="center"/>
    </xf>
    <xf numFmtId="0" fontId="15" fillId="0" borderId="0" xfId="0" applyFont="1" applyBorder="1" applyAlignment="1">
      <alignment horizontal="center" vertical="center"/>
    </xf>
    <xf numFmtId="0" fontId="7" fillId="0" borderId="0" xfId="0" applyFont="1" applyBorder="1" applyAlignment="1">
      <alignment horizontal="center" vertical="center"/>
    </xf>
    <xf numFmtId="0" fontId="7" fillId="0" borderId="20" xfId="0" applyFont="1" applyFill="1" applyBorder="1" applyAlignment="1">
      <alignment horizontal="center" vertical="center"/>
    </xf>
    <xf numFmtId="0" fontId="9" fillId="0" borderId="22" xfId="0" applyFont="1" applyFill="1" applyBorder="1" applyAlignment="1">
      <alignment horizontal="center" vertical="center" wrapText="1"/>
    </xf>
    <xf numFmtId="0" fontId="8" fillId="0" borderId="0" xfId="0" applyFont="1" applyBorder="1" applyAlignment="1">
      <alignment horizontal="center" vertical="center"/>
    </xf>
    <xf numFmtId="0" fontId="0" fillId="0" borderId="0" xfId="0" applyFont="1" applyAlignment="1">
      <alignment horizontal="justify" vertical="top"/>
    </xf>
    <xf numFmtId="0" fontId="0" fillId="0" borderId="22" xfId="0" applyFont="1" applyFill="1" applyBorder="1" applyAlignment="1">
      <alignment horizontal="center" vertical="center" wrapText="1"/>
    </xf>
    <xf numFmtId="0" fontId="0" fillId="0" borderId="0" xfId="0" applyAlignment="1">
      <alignment/>
    </xf>
    <xf numFmtId="0" fontId="15" fillId="0" borderId="0" xfId="0" applyFont="1" applyBorder="1" applyAlignment="1">
      <alignment horizontal="center"/>
    </xf>
    <xf numFmtId="0" fontId="7" fillId="0" borderId="0" xfId="0" applyFont="1" applyFill="1" applyBorder="1" applyAlignment="1">
      <alignment horizontal="center" vertical="center"/>
    </xf>
    <xf numFmtId="0" fontId="0" fillId="0" borderId="0" xfId="0" applyFill="1" applyAlignment="1">
      <alignment wrapText="1"/>
    </xf>
    <xf numFmtId="0" fontId="0" fillId="0" borderId="0" xfId="0" applyFont="1" applyFill="1" applyBorder="1" applyAlignment="1">
      <alignment horizontal="justify" vertical="top"/>
    </xf>
    <xf numFmtId="0" fontId="0" fillId="0" borderId="0" xfId="0" applyFill="1" applyAlignment="1">
      <alignment horizontal="justify" vertical="top"/>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ont="1" applyFill="1" applyBorder="1" applyAlignment="1">
      <alignment horizontal="justify" vertical="top" wrapText="1"/>
    </xf>
    <xf numFmtId="0" fontId="0" fillId="0" borderId="0" xfId="0" applyFill="1" applyAlignment="1">
      <alignment vertical="top"/>
    </xf>
    <xf numFmtId="0" fontId="0" fillId="0" borderId="0" xfId="0" applyFont="1" applyFill="1" applyBorder="1" applyAlignment="1">
      <alignment horizontal="left" vertical="top"/>
    </xf>
    <xf numFmtId="0" fontId="0" fillId="0" borderId="0" xfId="0" applyAlignment="1">
      <alignment/>
    </xf>
    <xf numFmtId="0" fontId="8" fillId="0" borderId="0" xfId="0" applyFont="1" applyFill="1" applyAlignment="1">
      <alignment horizontal="justify" vertical="top" wrapText="1"/>
    </xf>
    <xf numFmtId="0" fontId="0" fillId="0" borderId="0" xfId="0" applyFont="1" applyFill="1" applyAlignment="1">
      <alignment horizontal="justify"/>
    </xf>
    <xf numFmtId="0" fontId="0" fillId="0" borderId="0" xfId="0" applyFill="1" applyAlignment="1">
      <alignment horizontal="justify"/>
    </xf>
    <xf numFmtId="0" fontId="0" fillId="0" borderId="0" xfId="0" applyFill="1" applyAlignment="1">
      <alignment/>
    </xf>
    <xf numFmtId="2" fontId="0" fillId="0" borderId="0" xfId="15" applyNumberFormat="1" applyFont="1" applyFill="1" applyBorder="1" applyAlignment="1">
      <alignment horizontal="center"/>
    </xf>
    <xf numFmtId="2" fontId="0" fillId="0" borderId="0" xfId="15" applyNumberFormat="1" applyFill="1" applyBorder="1" applyAlignment="1">
      <alignment horizontal="center"/>
    </xf>
    <xf numFmtId="2" fontId="0" fillId="0" borderId="7" xfId="15" applyNumberFormat="1" applyFill="1" applyBorder="1" applyAlignment="1">
      <alignment horizontal="center"/>
    </xf>
    <xf numFmtId="2" fontId="0" fillId="0" borderId="15" xfId="15" applyNumberForma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52"/>
  <sheetViews>
    <sheetView workbookViewId="0" topLeftCell="A1">
      <selection activeCell="D53" sqref="D53"/>
    </sheetView>
  </sheetViews>
  <sheetFormatPr defaultColWidth="8.00390625" defaultRowHeight="12.75"/>
  <cols>
    <col min="1" max="3" width="3.28125" style="12" customWidth="1"/>
    <col min="4" max="4" width="17.7109375" style="12" customWidth="1"/>
    <col min="5" max="5" width="15.7109375" style="12" customWidth="1"/>
    <col min="6" max="6" width="1.7109375" style="37" customWidth="1"/>
    <col min="7" max="7" width="17.7109375" style="12" customWidth="1"/>
    <col min="8" max="8" width="1.7109375" style="37" customWidth="1"/>
    <col min="9" max="9" width="15.7109375" style="12" customWidth="1"/>
    <col min="10" max="10" width="1.7109375" style="37" customWidth="1"/>
    <col min="11" max="11" width="17.7109375" style="12" customWidth="1"/>
    <col min="12" max="16384" width="8.00390625" style="12" customWidth="1"/>
  </cols>
  <sheetData>
    <row r="1" spans="1:11" ht="19.5" customHeight="1">
      <c r="A1" s="192" t="s">
        <v>41</v>
      </c>
      <c r="B1" s="192"/>
      <c r="C1" s="192"/>
      <c r="D1" s="192"/>
      <c r="E1" s="192"/>
      <c r="F1" s="192"/>
      <c r="G1" s="192"/>
      <c r="H1" s="192"/>
      <c r="I1" s="192"/>
      <c r="J1" s="192"/>
      <c r="K1" s="192"/>
    </row>
    <row r="2" spans="1:11" s="110" customFormat="1" ht="15" customHeight="1">
      <c r="A2" s="193" t="s">
        <v>160</v>
      </c>
      <c r="B2" s="193"/>
      <c r="C2" s="193"/>
      <c r="D2" s="193"/>
      <c r="E2" s="193"/>
      <c r="F2" s="193"/>
      <c r="G2" s="193"/>
      <c r="H2" s="193"/>
      <c r="I2" s="193"/>
      <c r="J2" s="193"/>
      <c r="K2" s="193"/>
    </row>
    <row r="3" spans="1:11" s="110" customFormat="1" ht="15" customHeight="1">
      <c r="A3" s="193" t="s">
        <v>161</v>
      </c>
      <c r="B3" s="193"/>
      <c r="C3" s="193"/>
      <c r="D3" s="193"/>
      <c r="E3" s="193"/>
      <c r="F3" s="193"/>
      <c r="G3" s="193"/>
      <c r="H3" s="193"/>
      <c r="I3" s="193"/>
      <c r="J3" s="193"/>
      <c r="K3" s="193"/>
    </row>
    <row r="4" spans="1:11" s="110" customFormat="1" ht="15" customHeight="1">
      <c r="A4" s="193" t="s">
        <v>42</v>
      </c>
      <c r="B4" s="193"/>
      <c r="C4" s="193"/>
      <c r="D4" s="193"/>
      <c r="E4" s="193"/>
      <c r="F4" s="193"/>
      <c r="G4" s="193"/>
      <c r="H4" s="193"/>
      <c r="I4" s="193"/>
      <c r="J4" s="193"/>
      <c r="K4" s="193"/>
    </row>
    <row r="5" spans="1:11" ht="19.5" customHeight="1">
      <c r="A5" s="194" t="s">
        <v>259</v>
      </c>
      <c r="B5" s="194"/>
      <c r="C5" s="194"/>
      <c r="D5" s="194"/>
      <c r="E5" s="194"/>
      <c r="F5" s="194"/>
      <c r="G5" s="194"/>
      <c r="H5" s="194"/>
      <c r="I5" s="194"/>
      <c r="J5" s="194"/>
      <c r="K5" s="194"/>
    </row>
    <row r="6" spans="1:11" ht="19.5" customHeight="1" thickBot="1">
      <c r="A6" s="195" t="s">
        <v>119</v>
      </c>
      <c r="B6" s="195"/>
      <c r="C6" s="195"/>
      <c r="D6" s="195"/>
      <c r="E6" s="195"/>
      <c r="F6" s="195"/>
      <c r="G6" s="195"/>
      <c r="H6" s="195"/>
      <c r="I6" s="195"/>
      <c r="J6" s="195"/>
      <c r="K6" s="195"/>
    </row>
    <row r="7" spans="1:11" ht="20.25" customHeight="1">
      <c r="A7" s="196" t="s">
        <v>43</v>
      </c>
      <c r="B7" s="196"/>
      <c r="C7" s="196"/>
      <c r="D7" s="196"/>
      <c r="E7" s="196"/>
      <c r="F7" s="196"/>
      <c r="G7" s="196"/>
      <c r="H7" s="196"/>
      <c r="I7" s="196"/>
      <c r="J7" s="196"/>
      <c r="K7" s="196"/>
    </row>
    <row r="8" spans="1:11" ht="20.25" customHeight="1">
      <c r="A8" s="106"/>
      <c r="B8" s="106"/>
      <c r="C8" s="106"/>
      <c r="D8" s="106"/>
      <c r="E8" s="106"/>
      <c r="F8" s="106"/>
      <c r="G8" s="106"/>
      <c r="H8" s="106"/>
      <c r="I8" s="106"/>
      <c r="J8" s="106"/>
      <c r="K8" s="106"/>
    </row>
    <row r="9" spans="1:11" ht="15" customHeight="1">
      <c r="A9" s="13"/>
      <c r="B9" s="13"/>
      <c r="C9" s="14"/>
      <c r="D9" s="14"/>
      <c r="E9" s="197" t="s">
        <v>44</v>
      </c>
      <c r="F9" s="197"/>
      <c r="G9" s="197"/>
      <c r="H9" s="17"/>
      <c r="I9" s="197" t="s">
        <v>45</v>
      </c>
      <c r="J9" s="197"/>
      <c r="K9" s="197"/>
    </row>
    <row r="10" spans="1:11" ht="48" customHeight="1">
      <c r="A10" s="13"/>
      <c r="B10" s="13"/>
      <c r="C10" s="14"/>
      <c r="D10" s="14"/>
      <c r="E10" s="15" t="s">
        <v>46</v>
      </c>
      <c r="F10" s="15"/>
      <c r="G10" s="15" t="s">
        <v>47</v>
      </c>
      <c r="H10" s="15"/>
      <c r="I10" s="15" t="s">
        <v>48</v>
      </c>
      <c r="J10" s="15"/>
      <c r="K10" s="15" t="s">
        <v>49</v>
      </c>
    </row>
    <row r="11" spans="1:11" ht="15" customHeight="1">
      <c r="A11" s="13"/>
      <c r="B11" s="13"/>
      <c r="C11" s="14"/>
      <c r="D11" s="14"/>
      <c r="E11" s="88">
        <v>38717</v>
      </c>
      <c r="F11" s="88"/>
      <c r="G11" s="88">
        <v>38352</v>
      </c>
      <c r="H11" s="16"/>
      <c r="I11" s="88">
        <v>38717</v>
      </c>
      <c r="J11" s="88"/>
      <c r="K11" s="88">
        <v>38352</v>
      </c>
    </row>
    <row r="12" spans="1:11" ht="15" customHeight="1">
      <c r="A12" s="13"/>
      <c r="B12" s="13"/>
      <c r="C12" s="14"/>
      <c r="D12" s="14"/>
      <c r="E12" s="17" t="s">
        <v>50</v>
      </c>
      <c r="F12" s="17"/>
      <c r="G12" s="17" t="s">
        <v>50</v>
      </c>
      <c r="H12" s="17"/>
      <c r="I12" s="17" t="s">
        <v>50</v>
      </c>
      <c r="J12" s="17"/>
      <c r="K12" s="17" t="s">
        <v>50</v>
      </c>
    </row>
    <row r="14" spans="1:11" ht="12.75">
      <c r="A14" s="12" t="s">
        <v>39</v>
      </c>
      <c r="E14" s="33">
        <v>4964</v>
      </c>
      <c r="F14" s="33"/>
      <c r="G14" s="34" t="s">
        <v>51</v>
      </c>
      <c r="I14" s="33">
        <v>9130</v>
      </c>
      <c r="K14" s="34" t="s">
        <v>51</v>
      </c>
    </row>
    <row r="15" spans="5:11" ht="12.75">
      <c r="E15" s="33"/>
      <c r="F15" s="33"/>
      <c r="G15" s="34"/>
      <c r="I15" s="33"/>
      <c r="K15" s="34"/>
    </row>
    <row r="16" spans="1:11" ht="12.75">
      <c r="A16" s="12" t="s">
        <v>52</v>
      </c>
      <c r="E16" s="33">
        <f>30+89-57</f>
        <v>62</v>
      </c>
      <c r="F16" s="33"/>
      <c r="G16" s="34" t="s">
        <v>51</v>
      </c>
      <c r="I16" s="33">
        <f>191+144</f>
        <v>335</v>
      </c>
      <c r="K16" s="34" t="s">
        <v>51</v>
      </c>
    </row>
    <row r="17" spans="5:11" ht="12.75">
      <c r="E17" s="33"/>
      <c r="F17" s="33"/>
      <c r="G17" s="34"/>
      <c r="I17" s="33"/>
      <c r="K17" s="34"/>
    </row>
    <row r="18" spans="1:11" ht="12.75">
      <c r="A18" s="12" t="s">
        <v>53</v>
      </c>
      <c r="E18" s="33">
        <f>-1334-125-606+57-1</f>
        <v>-2009</v>
      </c>
      <c r="F18" s="33"/>
      <c r="G18" s="34" t="s">
        <v>51</v>
      </c>
      <c r="I18" s="33">
        <f>-3024-358-1167</f>
        <v>-4549</v>
      </c>
      <c r="K18" s="34" t="s">
        <v>51</v>
      </c>
    </row>
    <row r="19" spans="5:11" ht="12.75">
      <c r="E19" s="35"/>
      <c r="F19" s="33"/>
      <c r="G19" s="36"/>
      <c r="I19" s="35"/>
      <c r="K19" s="36"/>
    </row>
    <row r="20" spans="1:11" ht="12.75">
      <c r="A20" s="12" t="s">
        <v>54</v>
      </c>
      <c r="E20" s="33">
        <f>SUM(E14:E19)</f>
        <v>3017</v>
      </c>
      <c r="F20" s="33"/>
      <c r="G20" s="34" t="s">
        <v>51</v>
      </c>
      <c r="I20" s="33">
        <f>SUM(I14:I19)</f>
        <v>4916</v>
      </c>
      <c r="K20" s="34" t="s">
        <v>51</v>
      </c>
    </row>
    <row r="21" spans="5:11" ht="12.75">
      <c r="E21" s="33"/>
      <c r="F21" s="33"/>
      <c r="G21" s="34"/>
      <c r="I21" s="33"/>
      <c r="K21" s="34"/>
    </row>
    <row r="22" spans="1:11" ht="12.75">
      <c r="A22" s="12" t="s">
        <v>55</v>
      </c>
      <c r="E22" s="33">
        <f>-24+1</f>
        <v>-23</v>
      </c>
      <c r="F22" s="33"/>
      <c r="G22" s="34" t="s">
        <v>51</v>
      </c>
      <c r="I22" s="33">
        <v>-46</v>
      </c>
      <c r="K22" s="34" t="s">
        <v>51</v>
      </c>
    </row>
    <row r="23" spans="5:11" ht="12.75">
      <c r="E23" s="44"/>
      <c r="F23" s="33"/>
      <c r="G23" s="46"/>
      <c r="I23" s="44"/>
      <c r="K23" s="46"/>
    </row>
    <row r="24" spans="1:11" ht="12.75">
      <c r="A24" s="12" t="s">
        <v>103</v>
      </c>
      <c r="E24" s="33">
        <f>SUM(E20:E23)</f>
        <v>2994</v>
      </c>
      <c r="F24" s="33"/>
      <c r="G24" s="34" t="s">
        <v>51</v>
      </c>
      <c r="I24" s="33">
        <f>SUM(I20:I23)</f>
        <v>4870</v>
      </c>
      <c r="K24" s="34" t="s">
        <v>51</v>
      </c>
    </row>
    <row r="25" spans="5:11" ht="12.75">
      <c r="E25" s="33"/>
      <c r="F25" s="33"/>
      <c r="G25" s="34"/>
      <c r="I25" s="33"/>
      <c r="K25" s="34"/>
    </row>
    <row r="26" spans="1:11" ht="12.75">
      <c r="A26" s="12" t="s">
        <v>146</v>
      </c>
      <c r="E26" s="33">
        <v>0</v>
      </c>
      <c r="F26" s="33"/>
      <c r="G26" s="34" t="s">
        <v>51</v>
      </c>
      <c r="I26" s="33">
        <v>4945</v>
      </c>
      <c r="K26" s="34" t="s">
        <v>51</v>
      </c>
    </row>
    <row r="27" spans="1:11" ht="12.75">
      <c r="A27" s="45" t="s">
        <v>104</v>
      </c>
      <c r="E27" s="44"/>
      <c r="F27" s="33"/>
      <c r="G27" s="44"/>
      <c r="I27" s="44"/>
      <c r="K27" s="44"/>
    </row>
    <row r="28" spans="1:11" ht="12.75">
      <c r="A28" s="12" t="s">
        <v>56</v>
      </c>
      <c r="E28" s="33">
        <f>SUM(E24:E27)</f>
        <v>2994</v>
      </c>
      <c r="F28" s="33"/>
      <c r="G28" s="34" t="s">
        <v>51</v>
      </c>
      <c r="I28" s="33">
        <f>SUM(I24:I27)</f>
        <v>9815</v>
      </c>
      <c r="K28" s="34" t="s">
        <v>51</v>
      </c>
    </row>
    <row r="29" spans="5:11" ht="12.75">
      <c r="E29" s="33"/>
      <c r="F29" s="33"/>
      <c r="G29" s="34"/>
      <c r="I29" s="33"/>
      <c r="K29" s="34"/>
    </row>
    <row r="30" spans="1:11" ht="12.75">
      <c r="A30" s="12" t="s">
        <v>105</v>
      </c>
      <c r="E30" s="33">
        <v>-587</v>
      </c>
      <c r="F30" s="33"/>
      <c r="G30" s="34" t="s">
        <v>51</v>
      </c>
      <c r="I30" s="33">
        <v>-587</v>
      </c>
      <c r="K30" s="34" t="s">
        <v>51</v>
      </c>
    </row>
    <row r="31" spans="5:11" ht="12.75">
      <c r="E31" s="33"/>
      <c r="F31" s="33"/>
      <c r="G31" s="34"/>
      <c r="I31" s="35"/>
      <c r="K31" s="34"/>
    </row>
    <row r="32" spans="1:11" s="37" customFormat="1" ht="13.5" thickBot="1">
      <c r="A32" s="37" t="s">
        <v>264</v>
      </c>
      <c r="E32" s="47">
        <f>SUM(E28:E31)</f>
        <v>2407</v>
      </c>
      <c r="F32" s="33"/>
      <c r="G32" s="126" t="s">
        <v>51</v>
      </c>
      <c r="I32" s="47">
        <f>SUM(I28:I31)</f>
        <v>9228</v>
      </c>
      <c r="K32" s="126" t="s">
        <v>51</v>
      </c>
    </row>
    <row r="33" spans="1:11" ht="13.5" thickTop="1">
      <c r="A33" s="38"/>
      <c r="B33" s="38"/>
      <c r="C33" s="38"/>
      <c r="D33" s="38"/>
      <c r="E33" s="38"/>
      <c r="F33" s="40"/>
      <c r="G33" s="116"/>
      <c r="H33" s="40"/>
      <c r="I33" s="38"/>
      <c r="J33" s="40"/>
      <c r="K33" s="38"/>
    </row>
    <row r="34" spans="1:11" ht="12.75">
      <c r="A34" s="38" t="s">
        <v>57</v>
      </c>
      <c r="B34" s="38"/>
      <c r="C34" s="38"/>
      <c r="D34" s="38"/>
      <c r="E34" s="38"/>
      <c r="F34" s="40"/>
      <c r="G34" s="38"/>
      <c r="H34" s="40"/>
      <c r="I34" s="38"/>
      <c r="J34" s="40"/>
      <c r="K34" s="38"/>
    </row>
    <row r="35" spans="1:11" ht="13.5" thickBot="1">
      <c r="A35" s="131" t="s">
        <v>145</v>
      </c>
      <c r="B35" s="38" t="s">
        <v>58</v>
      </c>
      <c r="C35" s="38"/>
      <c r="D35" s="38"/>
      <c r="E35" s="132">
        <f>+Note!E263</f>
        <v>1.55</v>
      </c>
      <c r="F35" s="133"/>
      <c r="G35" s="134" t="s">
        <v>51</v>
      </c>
      <c r="H35" s="42"/>
      <c r="I35" s="132">
        <f>Note!I263</f>
        <v>11.85</v>
      </c>
      <c r="J35" s="42"/>
      <c r="K35" s="134" t="s">
        <v>51</v>
      </c>
    </row>
    <row r="36" spans="1:11" ht="13.5" thickTop="1">
      <c r="A36" s="38"/>
      <c r="B36" s="38"/>
      <c r="C36" s="38"/>
      <c r="D36" s="38"/>
      <c r="E36" s="39"/>
      <c r="F36" s="42"/>
      <c r="G36" s="39"/>
      <c r="H36" s="42"/>
      <c r="I36" s="39"/>
      <c r="J36" s="42"/>
      <c r="K36" s="39"/>
    </row>
    <row r="37" spans="1:11" ht="12.75">
      <c r="A37" s="38"/>
      <c r="B37" s="38"/>
      <c r="C37" s="38"/>
      <c r="D37" s="38"/>
      <c r="E37" s="39"/>
      <c r="F37" s="42"/>
      <c r="G37" s="79" t="s">
        <v>142</v>
      </c>
      <c r="H37" s="102"/>
      <c r="I37" s="79" t="s">
        <v>143</v>
      </c>
      <c r="J37" s="102"/>
      <c r="K37" s="79" t="s">
        <v>142</v>
      </c>
    </row>
    <row r="38" spans="1:11" ht="12.75">
      <c r="A38" s="38"/>
      <c r="B38" s="38"/>
      <c r="C38" s="38"/>
      <c r="D38" s="38"/>
      <c r="E38" s="39"/>
      <c r="F38" s="42"/>
      <c r="G38" s="39"/>
      <c r="H38" s="42"/>
      <c r="I38" s="39"/>
      <c r="J38" s="42"/>
      <c r="K38" s="39"/>
    </row>
    <row r="39" spans="1:11" ht="12.75">
      <c r="A39" s="84" t="s">
        <v>142</v>
      </c>
      <c r="B39" s="38"/>
      <c r="C39" s="38"/>
      <c r="D39" s="38"/>
      <c r="E39" s="38"/>
      <c r="F39" s="40"/>
      <c r="G39" s="38"/>
      <c r="H39" s="40"/>
      <c r="I39" s="38"/>
      <c r="J39" s="40"/>
      <c r="K39" s="38"/>
    </row>
    <row r="40" spans="1:11" ht="12.75">
      <c r="A40" s="190" t="s">
        <v>141</v>
      </c>
      <c r="B40" s="191"/>
      <c r="C40" s="191"/>
      <c r="D40" s="191"/>
      <c r="E40" s="191"/>
      <c r="F40" s="191"/>
      <c r="G40" s="191"/>
      <c r="H40" s="191"/>
      <c r="I40" s="191"/>
      <c r="J40" s="191"/>
      <c r="K40" s="191"/>
    </row>
    <row r="41" spans="1:11" ht="12.75">
      <c r="A41" s="191"/>
      <c r="B41" s="191"/>
      <c r="C41" s="191"/>
      <c r="D41" s="191"/>
      <c r="E41" s="191"/>
      <c r="F41" s="191"/>
      <c r="G41" s="191"/>
      <c r="H41" s="191"/>
      <c r="I41" s="191"/>
      <c r="J41" s="191"/>
      <c r="K41" s="191"/>
    </row>
    <row r="42" spans="1:11" ht="12.75">
      <c r="A42" s="38"/>
      <c r="B42" s="38"/>
      <c r="C42" s="38"/>
      <c r="D42" s="38"/>
      <c r="E42" s="38"/>
      <c r="F42" s="40"/>
      <c r="G42" s="38"/>
      <c r="H42" s="40"/>
      <c r="I42" s="38"/>
      <c r="J42" s="40"/>
      <c r="K42" s="38"/>
    </row>
    <row r="43" spans="1:11" ht="12.75">
      <c r="A43" s="84" t="s">
        <v>143</v>
      </c>
      <c r="B43" s="38"/>
      <c r="C43" s="38"/>
      <c r="D43" s="38"/>
      <c r="E43" s="38"/>
      <c r="F43" s="40"/>
      <c r="G43" s="38"/>
      <c r="H43" s="40"/>
      <c r="I43" s="38"/>
      <c r="J43" s="40"/>
      <c r="K43" s="38"/>
    </row>
    <row r="44" spans="1:11" ht="12.75">
      <c r="A44" s="190" t="s">
        <v>262</v>
      </c>
      <c r="B44" s="198"/>
      <c r="C44" s="198"/>
      <c r="D44" s="198"/>
      <c r="E44" s="198"/>
      <c r="F44" s="198"/>
      <c r="G44" s="198"/>
      <c r="H44" s="198"/>
      <c r="I44" s="198"/>
      <c r="J44" s="198"/>
      <c r="K44" s="198"/>
    </row>
    <row r="45" spans="1:11" ht="12.75">
      <c r="A45" s="198"/>
      <c r="B45" s="198"/>
      <c r="C45" s="198"/>
      <c r="D45" s="198"/>
      <c r="E45" s="198"/>
      <c r="F45" s="198"/>
      <c r="G45" s="198"/>
      <c r="H45" s="198"/>
      <c r="I45" s="198"/>
      <c r="J45" s="198"/>
      <c r="K45" s="198"/>
    </row>
    <row r="46" spans="1:11" ht="12.75">
      <c r="A46" s="198"/>
      <c r="B46" s="198"/>
      <c r="C46" s="198"/>
      <c r="D46" s="198"/>
      <c r="E46" s="198"/>
      <c r="F46" s="198"/>
      <c r="G46" s="198"/>
      <c r="H46" s="198"/>
      <c r="I46" s="198"/>
      <c r="J46" s="198"/>
      <c r="K46" s="198"/>
    </row>
    <row r="47" spans="1:11" ht="12.75">
      <c r="A47" s="38"/>
      <c r="B47" s="38"/>
      <c r="C47" s="38"/>
      <c r="D47" s="38"/>
      <c r="E47" s="38"/>
      <c r="F47" s="40"/>
      <c r="G47" s="38"/>
      <c r="H47" s="40"/>
      <c r="I47" s="38"/>
      <c r="J47" s="40"/>
      <c r="K47" s="38"/>
    </row>
    <row r="48" spans="1:11" ht="12" customHeight="1">
      <c r="A48" s="190" t="s">
        <v>144</v>
      </c>
      <c r="B48" s="191"/>
      <c r="C48" s="191"/>
      <c r="D48" s="191"/>
      <c r="E48" s="191"/>
      <c r="F48" s="191"/>
      <c r="G48" s="191"/>
      <c r="H48" s="191"/>
      <c r="I48" s="191"/>
      <c r="J48" s="191"/>
      <c r="K48" s="191"/>
    </row>
    <row r="49" spans="1:11" ht="12.75">
      <c r="A49" s="191"/>
      <c r="B49" s="191"/>
      <c r="C49" s="191"/>
      <c r="D49" s="191"/>
      <c r="E49" s="191"/>
      <c r="F49" s="191"/>
      <c r="G49" s="191"/>
      <c r="H49" s="191"/>
      <c r="I49" s="191"/>
      <c r="J49" s="191"/>
      <c r="K49" s="191"/>
    </row>
    <row r="50" spans="1:11" ht="12.75">
      <c r="A50" s="38"/>
      <c r="B50" s="38"/>
      <c r="C50" s="38"/>
      <c r="D50" s="38"/>
      <c r="E50" s="38"/>
      <c r="F50" s="40"/>
      <c r="G50" s="38"/>
      <c r="H50" s="40"/>
      <c r="I50" s="38"/>
      <c r="J50" s="40"/>
      <c r="K50" s="38"/>
    </row>
    <row r="52" ht="12.75">
      <c r="D52" s="43"/>
    </row>
  </sheetData>
  <mergeCells count="12">
    <mergeCell ref="A44:K46"/>
    <mergeCell ref="A40:K41"/>
    <mergeCell ref="A48:K49"/>
    <mergeCell ref="A1:K1"/>
    <mergeCell ref="A2:K2"/>
    <mergeCell ref="A3:K3"/>
    <mergeCell ref="A4:K4"/>
    <mergeCell ref="A5:K5"/>
    <mergeCell ref="A6:K6"/>
    <mergeCell ref="A7:K7"/>
    <mergeCell ref="E9:G9"/>
    <mergeCell ref="I9:K9"/>
  </mergeCells>
  <printOptions/>
  <pageMargins left="0.75" right="0.5" top="0.5" bottom="0.5" header="0.22" footer="0.49"/>
  <pageSetup fitToHeight="1"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K50"/>
  <sheetViews>
    <sheetView workbookViewId="0" topLeftCell="A1">
      <selection activeCell="B35" sqref="B35"/>
    </sheetView>
  </sheetViews>
  <sheetFormatPr defaultColWidth="8.00390625" defaultRowHeight="12.75"/>
  <cols>
    <col min="1" max="1" width="3.28125" style="12" customWidth="1"/>
    <col min="2" max="2" width="23.140625" style="12" customWidth="1"/>
    <col min="3" max="3" width="15.7109375" style="12" customWidth="1"/>
    <col min="4" max="4" width="1.7109375" style="12" customWidth="1"/>
    <col min="5" max="5" width="15.7109375" style="12" customWidth="1"/>
    <col min="6" max="6" width="1.7109375" style="37" customWidth="1"/>
    <col min="7" max="7" width="15.7109375" style="12" customWidth="1"/>
    <col min="8" max="8" width="1.7109375" style="37" customWidth="1"/>
    <col min="9" max="9" width="15.7109375" style="12" customWidth="1"/>
    <col min="10" max="10" width="15.57421875" style="12" customWidth="1"/>
    <col min="11" max="16384" width="8.00390625" style="12" customWidth="1"/>
  </cols>
  <sheetData>
    <row r="1" spans="1:9" ht="19.5" customHeight="1">
      <c r="A1" s="192" t="s">
        <v>41</v>
      </c>
      <c r="B1" s="192"/>
      <c r="C1" s="192"/>
      <c r="D1" s="192"/>
      <c r="E1" s="192"/>
      <c r="F1" s="192"/>
      <c r="G1" s="192"/>
      <c r="H1" s="192"/>
      <c r="I1" s="192"/>
    </row>
    <row r="2" spans="1:9" ht="15" customHeight="1">
      <c r="A2" s="193" t="s">
        <v>160</v>
      </c>
      <c r="B2" s="193"/>
      <c r="C2" s="193"/>
      <c r="D2" s="193"/>
      <c r="E2" s="193"/>
      <c r="F2" s="193"/>
      <c r="G2" s="193"/>
      <c r="H2" s="193"/>
      <c r="I2" s="193"/>
    </row>
    <row r="3" spans="1:9" ht="15" customHeight="1">
      <c r="A3" s="193" t="s">
        <v>161</v>
      </c>
      <c r="B3" s="193"/>
      <c r="C3" s="193"/>
      <c r="D3" s="193"/>
      <c r="E3" s="193"/>
      <c r="F3" s="193"/>
      <c r="G3" s="193"/>
      <c r="H3" s="193"/>
      <c r="I3" s="193"/>
    </row>
    <row r="4" spans="1:9" ht="15" customHeight="1">
      <c r="A4" s="193" t="s">
        <v>42</v>
      </c>
      <c r="B4" s="193"/>
      <c r="C4" s="193"/>
      <c r="D4" s="193"/>
      <c r="E4" s="193"/>
      <c r="F4" s="193"/>
      <c r="G4" s="193"/>
      <c r="H4" s="193"/>
      <c r="I4" s="193"/>
    </row>
    <row r="5" spans="1:9" ht="19.5" customHeight="1">
      <c r="A5" s="194" t="s">
        <v>259</v>
      </c>
      <c r="B5" s="194"/>
      <c r="C5" s="194"/>
      <c r="D5" s="194"/>
      <c r="E5" s="194"/>
      <c r="F5" s="194"/>
      <c r="G5" s="194"/>
      <c r="H5" s="194"/>
      <c r="I5" s="194"/>
    </row>
    <row r="6" spans="1:9" ht="19.5" customHeight="1" thickBot="1">
      <c r="A6" s="195" t="s">
        <v>119</v>
      </c>
      <c r="B6" s="195"/>
      <c r="C6" s="195"/>
      <c r="D6" s="195"/>
      <c r="E6" s="195"/>
      <c r="F6" s="195"/>
      <c r="G6" s="195"/>
      <c r="H6" s="195"/>
      <c r="I6" s="195"/>
    </row>
    <row r="7" spans="1:9" ht="20.25" customHeight="1">
      <c r="A7" s="196" t="s">
        <v>43</v>
      </c>
      <c r="B7" s="196"/>
      <c r="C7" s="196"/>
      <c r="D7" s="196"/>
      <c r="E7" s="196"/>
      <c r="F7" s="196"/>
      <c r="G7" s="196"/>
      <c r="H7" s="196"/>
      <c r="I7" s="196"/>
    </row>
    <row r="8" spans="1:9" ht="15" customHeight="1">
      <c r="A8" s="13"/>
      <c r="B8" s="14"/>
      <c r="D8" s="101"/>
      <c r="E8" s="101"/>
      <c r="F8" s="17"/>
      <c r="G8" s="101"/>
      <c r="H8" s="101"/>
      <c r="I8" s="101"/>
    </row>
    <row r="9" spans="1:9" ht="15" customHeight="1">
      <c r="A9" s="13"/>
      <c r="B9" s="14"/>
      <c r="C9" s="77" t="s">
        <v>261</v>
      </c>
      <c r="D9" s="17"/>
      <c r="E9" s="17"/>
      <c r="F9" s="17"/>
      <c r="G9" s="17" t="s">
        <v>137</v>
      </c>
      <c r="H9" s="17"/>
      <c r="I9" s="17"/>
    </row>
    <row r="10" spans="1:9" ht="15" customHeight="1">
      <c r="A10" s="13"/>
      <c r="B10" s="14"/>
      <c r="C10" s="17" t="s">
        <v>134</v>
      </c>
      <c r="D10" s="17"/>
      <c r="E10" s="17" t="s">
        <v>135</v>
      </c>
      <c r="F10" s="17"/>
      <c r="G10" s="17" t="s">
        <v>138</v>
      </c>
      <c r="H10" s="17"/>
      <c r="I10" s="17" t="s">
        <v>140</v>
      </c>
    </row>
    <row r="11" spans="1:9" ht="15" customHeight="1">
      <c r="A11" s="13"/>
      <c r="B11" s="14"/>
      <c r="C11" s="88">
        <v>38717</v>
      </c>
      <c r="D11" s="88"/>
      <c r="E11" s="16" t="s">
        <v>136</v>
      </c>
      <c r="F11" s="16"/>
      <c r="G11" s="16" t="s">
        <v>139</v>
      </c>
      <c r="H11" s="88"/>
      <c r="I11" s="16" t="s">
        <v>136</v>
      </c>
    </row>
    <row r="12" spans="1:9" ht="15" customHeight="1">
      <c r="A12" s="13"/>
      <c r="B12" s="14"/>
      <c r="C12" s="17" t="s">
        <v>50</v>
      </c>
      <c r="D12" s="17"/>
      <c r="E12" s="17" t="s">
        <v>50</v>
      </c>
      <c r="F12" s="17"/>
      <c r="G12" s="17" t="s">
        <v>50</v>
      </c>
      <c r="H12" s="17"/>
      <c r="I12" s="17" t="s">
        <v>50</v>
      </c>
    </row>
    <row r="13" ht="12.75">
      <c r="D13" s="37"/>
    </row>
    <row r="14" spans="1:10" ht="12.75">
      <c r="A14" s="12" t="s">
        <v>39</v>
      </c>
      <c r="C14" s="33">
        <v>13857</v>
      </c>
      <c r="D14" s="33"/>
      <c r="E14" s="34">
        <v>4727</v>
      </c>
      <c r="G14" s="33">
        <v>0</v>
      </c>
      <c r="I14" s="34">
        <f>C14-E14+G14</f>
        <v>9130</v>
      </c>
      <c r="J14" s="41"/>
    </row>
    <row r="15" spans="3:9" ht="12.75">
      <c r="C15" s="33"/>
      <c r="D15" s="33"/>
      <c r="E15" s="34"/>
      <c r="G15" s="33"/>
      <c r="I15" s="34"/>
    </row>
    <row r="16" spans="1:10" ht="12.75">
      <c r="A16" s="12" t="s">
        <v>52</v>
      </c>
      <c r="C16" s="33">
        <v>456</v>
      </c>
      <c r="D16" s="33"/>
      <c r="E16" s="34">
        <f>73+48</f>
        <v>121</v>
      </c>
      <c r="G16" s="33">
        <v>0</v>
      </c>
      <c r="I16" s="34">
        <f>C16-E16+G16</f>
        <v>335</v>
      </c>
      <c r="J16" s="41"/>
    </row>
    <row r="17" spans="3:9" ht="12.75">
      <c r="C17" s="33"/>
      <c r="D17" s="33"/>
      <c r="E17" s="34"/>
      <c r="G17" s="33"/>
      <c r="I17" s="34"/>
    </row>
    <row r="18" spans="1:11" ht="12.75">
      <c r="A18" s="12" t="s">
        <v>53</v>
      </c>
      <c r="C18" s="33">
        <v>-7992</v>
      </c>
      <c r="D18" s="33"/>
      <c r="E18" s="34">
        <f>-2381-674-384-4</f>
        <v>-3443</v>
      </c>
      <c r="G18" s="33">
        <v>0</v>
      </c>
      <c r="I18" s="34">
        <f>C18-E18+G18</f>
        <v>-4549</v>
      </c>
      <c r="J18" s="123"/>
      <c r="K18" s="41"/>
    </row>
    <row r="19" spans="3:9" ht="12.75">
      <c r="C19" s="35"/>
      <c r="D19" s="33"/>
      <c r="E19" s="36"/>
      <c r="G19" s="35"/>
      <c r="I19" s="36"/>
    </row>
    <row r="20" spans="1:10" ht="12.75">
      <c r="A20" s="12" t="s">
        <v>54</v>
      </c>
      <c r="C20" s="33">
        <f>SUM(C14:C19)</f>
        <v>6321</v>
      </c>
      <c r="D20" s="33"/>
      <c r="E20" s="33">
        <f>SUM(E14:E19)</f>
        <v>1405</v>
      </c>
      <c r="G20" s="33">
        <f>SUM(G14:G19)</f>
        <v>0</v>
      </c>
      <c r="I20" s="33">
        <f>SUM(I14:I19)</f>
        <v>4916</v>
      </c>
      <c r="J20" s="33"/>
    </row>
    <row r="21" spans="3:9" ht="12.75">
      <c r="C21" s="33"/>
      <c r="D21" s="33"/>
      <c r="E21" s="34"/>
      <c r="G21" s="33"/>
      <c r="I21" s="34"/>
    </row>
    <row r="22" spans="1:11" ht="12.75">
      <c r="A22" s="12" t="s">
        <v>55</v>
      </c>
      <c r="C22" s="33">
        <v>-62</v>
      </c>
      <c r="D22" s="33"/>
      <c r="E22" s="34">
        <v>-16</v>
      </c>
      <c r="G22" s="33">
        <v>0</v>
      </c>
      <c r="I22" s="34">
        <f>C22-E22+G22</f>
        <v>-46</v>
      </c>
      <c r="J22" s="123"/>
      <c r="K22" s="41"/>
    </row>
    <row r="23" spans="3:9" ht="12.75">
      <c r="C23" s="44"/>
      <c r="D23" s="33"/>
      <c r="E23" s="46"/>
      <c r="G23" s="44"/>
      <c r="I23" s="46"/>
    </row>
    <row r="24" spans="1:10" ht="12.75">
      <c r="A24" s="12" t="s">
        <v>103</v>
      </c>
      <c r="C24" s="33">
        <f>SUM(C20:C23)</f>
        <v>6259</v>
      </c>
      <c r="D24" s="33"/>
      <c r="E24" s="33">
        <f>SUM(E20:E23)</f>
        <v>1389</v>
      </c>
      <c r="G24" s="33">
        <f>SUM(G20:G23)</f>
        <v>0</v>
      </c>
      <c r="I24" s="33">
        <f>SUM(I20:I23)</f>
        <v>4870</v>
      </c>
      <c r="J24" s="33"/>
    </row>
    <row r="25" spans="3:10" ht="12.75">
      <c r="C25" s="33"/>
      <c r="D25" s="33"/>
      <c r="E25" s="34"/>
      <c r="G25" s="33"/>
      <c r="I25" s="34"/>
      <c r="J25" s="25"/>
    </row>
    <row r="26" spans="1:10" ht="12.75">
      <c r="A26" s="12" t="s">
        <v>146</v>
      </c>
      <c r="C26" s="33">
        <v>0</v>
      </c>
      <c r="D26" s="33"/>
      <c r="E26" s="34">
        <v>0</v>
      </c>
      <c r="G26" s="33">
        <v>4945</v>
      </c>
      <c r="I26" s="34">
        <f>C26-E26+G26</f>
        <v>4945</v>
      </c>
      <c r="J26" s="25"/>
    </row>
    <row r="27" spans="1:10" ht="12.75">
      <c r="A27" s="45" t="s">
        <v>104</v>
      </c>
      <c r="C27" s="44"/>
      <c r="D27" s="33"/>
      <c r="E27" s="44"/>
      <c r="G27" s="44"/>
      <c r="I27" s="44"/>
      <c r="J27" s="25"/>
    </row>
    <row r="28" spans="1:10" ht="12.75">
      <c r="A28" s="12" t="s">
        <v>56</v>
      </c>
      <c r="C28" s="33">
        <f>SUM(C24:C27)</f>
        <v>6259</v>
      </c>
      <c r="D28" s="33"/>
      <c r="E28" s="33">
        <f>SUM(E24:E27)</f>
        <v>1389</v>
      </c>
      <c r="G28" s="33">
        <f>SUM(G24:G27)</f>
        <v>4945</v>
      </c>
      <c r="I28" s="33">
        <f>SUM(I24:I27)</f>
        <v>9815</v>
      </c>
      <c r="J28" s="25"/>
    </row>
    <row r="29" spans="3:9" ht="12.75">
      <c r="C29" s="33"/>
      <c r="D29" s="33"/>
      <c r="E29" s="34"/>
      <c r="G29" s="33"/>
      <c r="I29" s="34"/>
    </row>
    <row r="30" spans="1:9" ht="12.75">
      <c r="A30" s="12" t="s">
        <v>105</v>
      </c>
      <c r="C30" s="33">
        <v>-594</v>
      </c>
      <c r="D30" s="33"/>
      <c r="E30" s="34">
        <v>-7</v>
      </c>
      <c r="G30" s="33">
        <v>0</v>
      </c>
      <c r="I30" s="34">
        <f>C30-E30+G30</f>
        <v>-587</v>
      </c>
    </row>
    <row r="31" spans="3:9" ht="12.75">
      <c r="C31" s="33"/>
      <c r="D31" s="33"/>
      <c r="E31" s="34"/>
      <c r="G31" s="33"/>
      <c r="I31" s="34"/>
    </row>
    <row r="32" spans="1:10" s="37" customFormat="1" ht="13.5" thickBot="1">
      <c r="A32" s="37" t="s">
        <v>263</v>
      </c>
      <c r="C32" s="47">
        <f>SUM(C28:C31)</f>
        <v>5665</v>
      </c>
      <c r="D32" s="33"/>
      <c r="E32" s="47">
        <f>SUM(E28:E31)</f>
        <v>1382</v>
      </c>
      <c r="G32" s="47">
        <f>SUM(G28:G31)</f>
        <v>4945</v>
      </c>
      <c r="I32" s="47">
        <f>SUM(I28:I31)</f>
        <v>9228</v>
      </c>
      <c r="J32" s="124"/>
    </row>
    <row r="33" spans="3:9" s="37" customFormat="1" ht="13.5" thickTop="1">
      <c r="C33" s="124"/>
      <c r="E33" s="125"/>
      <c r="I33" s="125"/>
    </row>
    <row r="34" spans="1:9" ht="12.75">
      <c r="A34" s="38"/>
      <c r="B34" s="38"/>
      <c r="C34" s="116"/>
      <c r="D34" s="38"/>
      <c r="E34" s="38"/>
      <c r="F34" s="40"/>
      <c r="G34" s="38"/>
      <c r="H34" s="40"/>
      <c r="I34" s="38"/>
    </row>
    <row r="35" spans="1:9" ht="12" customHeight="1">
      <c r="A35" s="43"/>
      <c r="B35" s="38"/>
      <c r="C35" s="38"/>
      <c r="D35" s="38"/>
      <c r="E35" s="38"/>
      <c r="F35" s="40"/>
      <c r="G35" s="38"/>
      <c r="H35" s="40"/>
      <c r="I35" s="38"/>
    </row>
    <row r="36" spans="1:9" ht="12.75">
      <c r="A36" s="38"/>
      <c r="B36" s="38"/>
      <c r="C36" s="38"/>
      <c r="D36" s="38"/>
      <c r="E36" s="38"/>
      <c r="F36" s="40"/>
      <c r="G36" s="38"/>
      <c r="H36" s="40"/>
      <c r="I36" s="38"/>
    </row>
    <row r="37" spans="1:9" ht="12.75">
      <c r="A37" s="38"/>
      <c r="B37" s="38"/>
      <c r="C37" s="38"/>
      <c r="D37" s="38"/>
      <c r="E37" s="38"/>
      <c r="F37" s="40"/>
      <c r="G37" s="38"/>
      <c r="H37" s="40"/>
      <c r="I37" s="38"/>
    </row>
    <row r="39" ht="12.75">
      <c r="B39" s="43"/>
    </row>
    <row r="49" spans="1:11" ht="12.75">
      <c r="A49" s="190" t="s">
        <v>144</v>
      </c>
      <c r="B49" s="191"/>
      <c r="C49" s="191"/>
      <c r="D49" s="191"/>
      <c r="E49" s="191"/>
      <c r="F49" s="191"/>
      <c r="G49" s="191"/>
      <c r="H49" s="191"/>
      <c r="I49" s="191"/>
      <c r="J49" s="10"/>
      <c r="K49" s="10"/>
    </row>
    <row r="50" spans="1:11" ht="12.75">
      <c r="A50" s="191"/>
      <c r="B50" s="191"/>
      <c r="C50" s="191"/>
      <c r="D50" s="191"/>
      <c r="E50" s="191"/>
      <c r="F50" s="191"/>
      <c r="G50" s="191"/>
      <c r="H50" s="191"/>
      <c r="I50" s="191"/>
      <c r="J50" s="10"/>
      <c r="K50" s="10"/>
    </row>
  </sheetData>
  <mergeCells count="8">
    <mergeCell ref="A49:I50"/>
    <mergeCell ref="A5:I5"/>
    <mergeCell ref="A6:I6"/>
    <mergeCell ref="A7:I7"/>
    <mergeCell ref="A1:I1"/>
    <mergeCell ref="A2:I2"/>
    <mergeCell ref="A3:I3"/>
    <mergeCell ref="A4:I4"/>
  </mergeCells>
  <printOptions/>
  <pageMargins left="0.75" right="0.5" top="0.5" bottom="0.5" header="0.22" footer="0.49"/>
  <pageSetup fitToHeight="1" fitToWidth="1" horizontalDpi="600" verticalDpi="600" orientation="portrait" paperSize="9" scale="96" r:id="rId1"/>
  <headerFooter alignWithMargins="0">
    <oddHeader>&amp;R&amp;"Arial,Bold"Appendix I</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H49"/>
  <sheetViews>
    <sheetView workbookViewId="0" topLeftCell="A52">
      <selection activeCell="A48" sqref="A48:F49"/>
    </sheetView>
  </sheetViews>
  <sheetFormatPr defaultColWidth="9.140625" defaultRowHeight="12.75"/>
  <cols>
    <col min="1" max="2" width="3.28125" style="12" customWidth="1"/>
    <col min="3" max="3" width="43.57421875" style="12" customWidth="1"/>
    <col min="4" max="4" width="15.7109375" style="12" customWidth="1"/>
    <col min="5" max="5" width="1.7109375" style="12" customWidth="1"/>
    <col min="6" max="6" width="15.7109375" style="12" customWidth="1"/>
    <col min="7" max="7" width="9.140625" style="12" customWidth="1"/>
    <col min="8" max="8" width="11.140625" style="12" customWidth="1"/>
    <col min="9" max="16384" width="9.140625" style="12" customWidth="1"/>
  </cols>
  <sheetData>
    <row r="1" spans="1:6" ht="19.5" customHeight="1">
      <c r="A1" s="192" t="s">
        <v>41</v>
      </c>
      <c r="B1" s="192"/>
      <c r="C1" s="192"/>
      <c r="D1" s="192"/>
      <c r="E1" s="192"/>
      <c r="F1" s="192"/>
    </row>
    <row r="2" spans="1:6" s="110" customFormat="1" ht="15" customHeight="1">
      <c r="A2" s="193" t="s">
        <v>160</v>
      </c>
      <c r="B2" s="193"/>
      <c r="C2" s="193"/>
      <c r="D2" s="193"/>
      <c r="E2" s="193"/>
      <c r="F2" s="193"/>
    </row>
    <row r="3" spans="1:6" s="110" customFormat="1" ht="15" customHeight="1">
      <c r="A3" s="193" t="s">
        <v>161</v>
      </c>
      <c r="B3" s="193"/>
      <c r="C3" s="193"/>
      <c r="D3" s="193"/>
      <c r="E3" s="193"/>
      <c r="F3" s="193"/>
    </row>
    <row r="4" spans="1:6" s="110" customFormat="1" ht="15" customHeight="1">
      <c r="A4" s="193" t="s">
        <v>42</v>
      </c>
      <c r="B4" s="193"/>
      <c r="C4" s="193"/>
      <c r="D4" s="193"/>
      <c r="E4" s="193"/>
      <c r="F4" s="193"/>
    </row>
    <row r="5" spans="1:6" ht="19.5" customHeight="1">
      <c r="A5" s="194" t="s">
        <v>259</v>
      </c>
      <c r="B5" s="194"/>
      <c r="C5" s="194"/>
      <c r="D5" s="194"/>
      <c r="E5" s="194"/>
      <c r="F5" s="194"/>
    </row>
    <row r="6" spans="1:6" ht="19.5" customHeight="1" thickBot="1">
      <c r="A6" s="195" t="s">
        <v>120</v>
      </c>
      <c r="B6" s="195"/>
      <c r="C6" s="195"/>
      <c r="D6" s="195"/>
      <c r="E6" s="195"/>
      <c r="F6" s="195"/>
    </row>
    <row r="7" spans="1:6" ht="20.25" customHeight="1">
      <c r="A7" s="199"/>
      <c r="B7" s="199"/>
      <c r="C7" s="199"/>
      <c r="D7" s="199"/>
      <c r="E7" s="199"/>
      <c r="F7" s="199"/>
    </row>
    <row r="8" spans="1:6" ht="20.25" customHeight="1">
      <c r="A8" s="52"/>
      <c r="B8" s="52"/>
      <c r="C8" s="52"/>
      <c r="D8" s="53" t="s">
        <v>115</v>
      </c>
      <c r="E8" s="52"/>
      <c r="F8" s="53" t="s">
        <v>116</v>
      </c>
    </row>
    <row r="9" spans="1:6" ht="35.25" customHeight="1">
      <c r="A9" s="13"/>
      <c r="B9" s="14"/>
      <c r="C9" s="14"/>
      <c r="D9" s="15" t="s">
        <v>59</v>
      </c>
      <c r="F9" s="15" t="s">
        <v>60</v>
      </c>
    </row>
    <row r="10" spans="1:6" ht="15" customHeight="1">
      <c r="A10" s="13"/>
      <c r="B10" s="14"/>
      <c r="C10" s="14"/>
      <c r="D10" s="16">
        <v>38717</v>
      </c>
      <c r="F10" s="16">
        <v>38352</v>
      </c>
    </row>
    <row r="11" spans="1:6" ht="15" customHeight="1">
      <c r="A11" s="13"/>
      <c r="B11" s="14"/>
      <c r="C11" s="14"/>
      <c r="D11" s="17" t="s">
        <v>50</v>
      </c>
      <c r="F11" s="17" t="s">
        <v>50</v>
      </c>
    </row>
    <row r="12" spans="1:6" ht="15" customHeight="1">
      <c r="A12" s="13"/>
      <c r="B12" s="14"/>
      <c r="C12" s="14"/>
      <c r="D12" s="17"/>
      <c r="F12" s="17"/>
    </row>
    <row r="13" spans="1:7" ht="15" customHeight="1">
      <c r="A13" s="13" t="s">
        <v>61</v>
      </c>
      <c r="B13" s="14" t="s">
        <v>62</v>
      </c>
      <c r="C13" s="14"/>
      <c r="D13" s="18">
        <v>9250</v>
      </c>
      <c r="F13" s="19">
        <v>0</v>
      </c>
      <c r="G13" s="20"/>
    </row>
    <row r="14" spans="1:7" ht="15" customHeight="1">
      <c r="A14" s="13"/>
      <c r="B14" s="14" t="s">
        <v>265</v>
      </c>
      <c r="C14" s="14"/>
      <c r="D14" s="18">
        <v>91</v>
      </c>
      <c r="F14" s="19">
        <v>0</v>
      </c>
      <c r="G14" s="20"/>
    </row>
    <row r="15" spans="1:7" ht="15" customHeight="1">
      <c r="A15" s="13"/>
      <c r="B15" s="14" t="s">
        <v>260</v>
      </c>
      <c r="C15" s="14"/>
      <c r="D15" s="18">
        <v>248</v>
      </c>
      <c r="F15" s="19">
        <v>0</v>
      </c>
      <c r="G15" s="20"/>
    </row>
    <row r="16" spans="1:6" ht="15" customHeight="1">
      <c r="A16" s="13"/>
      <c r="B16" s="14"/>
      <c r="C16" s="14"/>
      <c r="D16" s="18"/>
      <c r="F16" s="18"/>
    </row>
    <row r="17" spans="1:6" ht="15" customHeight="1">
      <c r="A17" s="13" t="s">
        <v>61</v>
      </c>
      <c r="B17" s="14" t="s">
        <v>63</v>
      </c>
      <c r="C17" s="14"/>
      <c r="D17" s="21"/>
      <c r="F17" s="21"/>
    </row>
    <row r="18" spans="1:6" ht="15" customHeight="1">
      <c r="A18" s="13"/>
      <c r="B18" s="14"/>
      <c r="C18" s="48" t="s">
        <v>64</v>
      </c>
      <c r="D18" s="22">
        <v>2609</v>
      </c>
      <c r="F18" s="22">
        <v>0</v>
      </c>
    </row>
    <row r="19" spans="1:6" ht="15" customHeight="1">
      <c r="A19" s="13"/>
      <c r="B19" s="14"/>
      <c r="C19" s="49" t="s">
        <v>112</v>
      </c>
      <c r="D19" s="24">
        <f>6825+110</f>
        <v>6935</v>
      </c>
      <c r="F19" s="24">
        <v>281</v>
      </c>
    </row>
    <row r="20" spans="1:8" ht="15" customHeight="1">
      <c r="A20" s="13"/>
      <c r="B20" s="14"/>
      <c r="C20" s="49" t="s">
        <v>113</v>
      </c>
      <c r="D20" s="24">
        <v>2</v>
      </c>
      <c r="F20" s="24">
        <v>0</v>
      </c>
      <c r="G20" s="20"/>
      <c r="H20" s="25"/>
    </row>
    <row r="21" spans="1:8" ht="15" customHeight="1">
      <c r="A21" s="13"/>
      <c r="B21" s="14"/>
      <c r="C21" s="49" t="s">
        <v>90</v>
      </c>
      <c r="D21" s="24">
        <f>2668+10077</f>
        <v>12745</v>
      </c>
      <c r="F21" s="24">
        <v>0</v>
      </c>
      <c r="H21" s="25"/>
    </row>
    <row r="22" spans="1:6" ht="15" customHeight="1">
      <c r="A22" s="13"/>
      <c r="B22" s="14"/>
      <c r="C22" s="23"/>
      <c r="D22" s="26">
        <f>SUM(D18:D21)</f>
        <v>22291</v>
      </c>
      <c r="F22" s="26">
        <f>SUM(F18:F21)</f>
        <v>281</v>
      </c>
    </row>
    <row r="23" spans="1:6" ht="15" customHeight="1">
      <c r="A23" s="13" t="s">
        <v>61</v>
      </c>
      <c r="B23" s="14" t="s">
        <v>65</v>
      </c>
      <c r="C23" s="14"/>
      <c r="D23" s="22"/>
      <c r="F23" s="22"/>
    </row>
    <row r="24" spans="1:6" ht="15" customHeight="1">
      <c r="A24" s="13"/>
      <c r="B24" s="14"/>
      <c r="C24" s="14" t="s">
        <v>114</v>
      </c>
      <c r="D24" s="107">
        <f>1213+1410-1</f>
        <v>2622</v>
      </c>
      <c r="F24" s="24">
        <v>285</v>
      </c>
    </row>
    <row r="25" spans="1:6" ht="15" customHeight="1">
      <c r="A25" s="13"/>
      <c r="B25" s="14"/>
      <c r="C25" s="14" t="s">
        <v>66</v>
      </c>
      <c r="D25" s="24">
        <f>111+465</f>
        <v>576</v>
      </c>
      <c r="F25" s="24">
        <v>0</v>
      </c>
    </row>
    <row r="26" spans="1:6" ht="15" customHeight="1">
      <c r="A26" s="13"/>
      <c r="B26" s="14"/>
      <c r="C26" s="14" t="s">
        <v>258</v>
      </c>
      <c r="D26" s="24">
        <v>1550</v>
      </c>
      <c r="F26" s="24">
        <v>0</v>
      </c>
    </row>
    <row r="27" spans="1:6" ht="15" customHeight="1">
      <c r="A27" s="13"/>
      <c r="B27" s="14"/>
      <c r="C27" s="14" t="s">
        <v>266</v>
      </c>
      <c r="D27" s="24">
        <v>319</v>
      </c>
      <c r="F27" s="24">
        <v>0</v>
      </c>
    </row>
    <row r="28" spans="1:6" ht="15" customHeight="1">
      <c r="A28" s="13"/>
      <c r="B28" s="14"/>
      <c r="C28" s="23" t="s">
        <v>61</v>
      </c>
      <c r="D28" s="27">
        <f>SUM(D24:D27)</f>
        <v>5067</v>
      </c>
      <c r="F28" s="27">
        <f>SUM(F24:F27)</f>
        <v>285</v>
      </c>
    </row>
    <row r="29" spans="1:6" ht="15" customHeight="1">
      <c r="A29" s="13" t="s">
        <v>61</v>
      </c>
      <c r="B29" s="14" t="s">
        <v>147</v>
      </c>
      <c r="C29" s="14"/>
      <c r="D29" s="18">
        <f>+D22-D28</f>
        <v>17224</v>
      </c>
      <c r="F29" s="18">
        <f>+F22-F28</f>
        <v>-4</v>
      </c>
    </row>
    <row r="30" spans="1:6" ht="15" customHeight="1">
      <c r="A30" s="13"/>
      <c r="B30" s="14"/>
      <c r="C30" s="14"/>
      <c r="D30" s="18"/>
      <c r="F30" s="18"/>
    </row>
    <row r="31" spans="1:8" ht="15" customHeight="1" thickBot="1">
      <c r="A31" s="13"/>
      <c r="B31" s="14"/>
      <c r="C31" s="14"/>
      <c r="D31" s="28">
        <f>+D29+D13+D14+D15</f>
        <v>26813</v>
      </c>
      <c r="F31" s="28">
        <f>SUM(F13:F13)+F29</f>
        <v>-4</v>
      </c>
      <c r="H31" s="20"/>
    </row>
    <row r="32" spans="1:6" ht="15" customHeight="1" thickTop="1">
      <c r="A32" s="13"/>
      <c r="B32" s="14"/>
      <c r="C32" s="14"/>
      <c r="D32" s="18"/>
      <c r="F32" s="18"/>
    </row>
    <row r="33" spans="1:6" ht="15" customHeight="1">
      <c r="A33" s="13" t="s">
        <v>61</v>
      </c>
      <c r="B33" s="14" t="s">
        <v>67</v>
      </c>
      <c r="C33" s="14"/>
      <c r="D33" s="18"/>
      <c r="E33" s="37"/>
      <c r="F33" s="18"/>
    </row>
    <row r="34" spans="1:6" ht="15" customHeight="1">
      <c r="A34" s="13"/>
      <c r="B34" s="14"/>
      <c r="C34" s="14" t="s">
        <v>68</v>
      </c>
      <c r="D34" s="18">
        <v>15500</v>
      </c>
      <c r="E34" s="37"/>
      <c r="F34" s="108" t="s">
        <v>148</v>
      </c>
    </row>
    <row r="35" spans="1:6" ht="15" customHeight="1">
      <c r="A35" s="13"/>
      <c r="B35" s="14"/>
      <c r="C35" s="14" t="s">
        <v>69</v>
      </c>
      <c r="D35" s="18">
        <v>1222</v>
      </c>
      <c r="E35" s="37"/>
      <c r="F35" s="18">
        <v>0</v>
      </c>
    </row>
    <row r="36" spans="1:6" ht="15" customHeight="1">
      <c r="A36" s="13"/>
      <c r="B36" s="14"/>
      <c r="C36" s="14" t="s">
        <v>70</v>
      </c>
      <c r="D36" s="50">
        <v>7674</v>
      </c>
      <c r="E36" s="37"/>
      <c r="F36" s="50">
        <v>-4</v>
      </c>
    </row>
    <row r="37" spans="1:6" ht="15" customHeight="1">
      <c r="A37" s="13"/>
      <c r="B37" s="23" t="s">
        <v>71</v>
      </c>
      <c r="C37" s="14"/>
      <c r="D37" s="18">
        <f>SUM(D34:D36)</f>
        <v>24396</v>
      </c>
      <c r="E37" s="37"/>
      <c r="F37" s="18">
        <f>SUM(F34:F36)</f>
        <v>-4</v>
      </c>
    </row>
    <row r="38" spans="1:6" ht="15" customHeight="1">
      <c r="A38" s="13"/>
      <c r="B38" s="23"/>
      <c r="C38" s="14"/>
      <c r="D38" s="18"/>
      <c r="F38" s="18"/>
    </row>
    <row r="39" spans="1:6" ht="15" customHeight="1">
      <c r="A39" s="13"/>
      <c r="B39" s="14" t="s">
        <v>72</v>
      </c>
      <c r="C39" s="14"/>
      <c r="D39" s="29"/>
      <c r="E39" s="37"/>
      <c r="F39" s="18"/>
    </row>
    <row r="40" spans="1:6" ht="15" customHeight="1">
      <c r="A40" s="13"/>
      <c r="C40" s="14" t="s">
        <v>66</v>
      </c>
      <c r="D40" s="18">
        <v>2417</v>
      </c>
      <c r="E40" s="37"/>
      <c r="F40" s="18">
        <v>0</v>
      </c>
    </row>
    <row r="41" spans="1:8" ht="15" customHeight="1" thickBot="1">
      <c r="A41" s="13"/>
      <c r="B41" s="14"/>
      <c r="C41" s="14"/>
      <c r="D41" s="28">
        <f>SUM(D37:D40)</f>
        <v>26813</v>
      </c>
      <c r="F41" s="28">
        <f>SUM(F37:F40)</f>
        <v>-4</v>
      </c>
      <c r="G41" s="20"/>
      <c r="H41" s="20"/>
    </row>
    <row r="42" spans="1:6" ht="15" customHeight="1" thickTop="1">
      <c r="A42" s="13"/>
      <c r="B42" s="14"/>
      <c r="C42" s="14"/>
      <c r="D42" s="29"/>
      <c r="F42" s="51"/>
    </row>
    <row r="43" spans="1:6" s="38" customFormat="1" ht="15" customHeight="1" thickBot="1">
      <c r="A43" s="160"/>
      <c r="B43" s="176" t="s">
        <v>306</v>
      </c>
      <c r="C43" s="176"/>
      <c r="D43" s="145">
        <f>ROUND(+D37/D34*10,2)</f>
        <v>15.74</v>
      </c>
      <c r="F43" s="146">
        <f>-4000/200*100</f>
        <v>-2000</v>
      </c>
    </row>
    <row r="44" spans="1:6" ht="15" customHeight="1" thickTop="1">
      <c r="A44" s="13"/>
      <c r="B44" s="14"/>
      <c r="C44" s="14"/>
      <c r="D44" s="30"/>
      <c r="F44" s="30"/>
    </row>
    <row r="45" spans="1:3" ht="12" customHeight="1">
      <c r="A45" s="13"/>
      <c r="B45" s="31"/>
      <c r="C45" s="31"/>
    </row>
    <row r="46" spans="2:6" ht="12.75">
      <c r="B46" s="12" t="s">
        <v>149</v>
      </c>
      <c r="C46" s="32"/>
      <c r="D46" s="32"/>
      <c r="F46" s="32"/>
    </row>
    <row r="48" spans="1:6" ht="12.75" customHeight="1">
      <c r="A48" s="190" t="s">
        <v>150</v>
      </c>
      <c r="B48" s="191"/>
      <c r="C48" s="191"/>
      <c r="D48" s="191"/>
      <c r="E48" s="191"/>
      <c r="F48" s="191"/>
    </row>
    <row r="49" spans="1:6" ht="12.75">
      <c r="A49" s="191"/>
      <c r="B49" s="191"/>
      <c r="C49" s="191"/>
      <c r="D49" s="191"/>
      <c r="E49" s="191"/>
      <c r="F49" s="191"/>
    </row>
  </sheetData>
  <mergeCells count="8">
    <mergeCell ref="A48:F49"/>
    <mergeCell ref="A3:F3"/>
    <mergeCell ref="A1:F1"/>
    <mergeCell ref="A2:F2"/>
    <mergeCell ref="A4:F4"/>
    <mergeCell ref="A5:F5"/>
    <mergeCell ref="A6:F6"/>
    <mergeCell ref="A7:F7"/>
  </mergeCells>
  <printOptions horizontalCentered="1"/>
  <pageMargins left="0.75" right="0.5" top="0.5" bottom="0.5" header="0.5" footer="0.5"/>
  <pageSetup fitToHeight="1"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1:K53"/>
  <sheetViews>
    <sheetView workbookViewId="0" topLeftCell="A61">
      <selection activeCell="D39" sqref="D39"/>
    </sheetView>
  </sheetViews>
  <sheetFormatPr defaultColWidth="9.140625" defaultRowHeight="12.75"/>
  <cols>
    <col min="1" max="3" width="3.28125" style="12" customWidth="1"/>
    <col min="4" max="4" width="28.00390625" style="12" customWidth="1"/>
    <col min="5" max="8" width="13.7109375" style="12" customWidth="1"/>
    <col min="9" max="9" width="9.8515625" style="12" customWidth="1"/>
    <col min="10" max="16384" width="9.140625" style="12" customWidth="1"/>
  </cols>
  <sheetData>
    <row r="1" spans="1:8" ht="19.5" customHeight="1">
      <c r="A1" s="192" t="str">
        <f>+'Con PL'!A1:K1</f>
        <v>ViTrox Corporation Berhad</v>
      </c>
      <c r="B1" s="192"/>
      <c r="C1" s="192"/>
      <c r="D1" s="192"/>
      <c r="E1" s="192"/>
      <c r="F1" s="192"/>
      <c r="G1" s="192"/>
      <c r="H1" s="192"/>
    </row>
    <row r="2" spans="1:8" s="110" customFormat="1" ht="15" customHeight="1">
      <c r="A2" s="193" t="s">
        <v>160</v>
      </c>
      <c r="B2" s="193"/>
      <c r="C2" s="193"/>
      <c r="D2" s="193"/>
      <c r="E2" s="193"/>
      <c r="F2" s="193"/>
      <c r="G2" s="193"/>
      <c r="H2" s="193"/>
    </row>
    <row r="3" spans="1:8" s="110" customFormat="1" ht="15" customHeight="1">
      <c r="A3" s="193" t="s">
        <v>161</v>
      </c>
      <c r="B3" s="193"/>
      <c r="C3" s="193"/>
      <c r="D3" s="193"/>
      <c r="E3" s="193"/>
      <c r="F3" s="193"/>
      <c r="G3" s="193"/>
      <c r="H3" s="193"/>
    </row>
    <row r="4" spans="1:8" s="110" customFormat="1" ht="15" customHeight="1">
      <c r="A4" s="193" t="s">
        <v>42</v>
      </c>
      <c r="B4" s="193"/>
      <c r="C4" s="193"/>
      <c r="D4" s="193"/>
      <c r="E4" s="193"/>
      <c r="F4" s="193"/>
      <c r="G4" s="193"/>
      <c r="H4" s="193"/>
    </row>
    <row r="5" spans="1:8" ht="19.5" customHeight="1">
      <c r="A5" s="194" t="str">
        <f>+'Con PL'!A5:K5</f>
        <v>Quarterly report on results for the 4th quarter ended 31 December 2005</v>
      </c>
      <c r="B5" s="194"/>
      <c r="C5" s="194"/>
      <c r="D5" s="194"/>
      <c r="E5" s="194"/>
      <c r="F5" s="194"/>
      <c r="G5" s="194"/>
      <c r="H5" s="194"/>
    </row>
    <row r="6" spans="1:8" ht="19.5" customHeight="1" thickBot="1">
      <c r="A6" s="195" t="s">
        <v>121</v>
      </c>
      <c r="B6" s="195"/>
      <c r="C6" s="195"/>
      <c r="D6" s="195"/>
      <c r="E6" s="195"/>
      <c r="F6" s="195"/>
      <c r="G6" s="195"/>
      <c r="H6" s="195"/>
    </row>
    <row r="7" spans="1:8" ht="20.25" customHeight="1">
      <c r="A7" s="196" t="s">
        <v>43</v>
      </c>
      <c r="B7" s="196"/>
      <c r="C7" s="196"/>
      <c r="D7" s="196"/>
      <c r="E7" s="196"/>
      <c r="F7" s="196"/>
      <c r="G7" s="196"/>
      <c r="H7" s="196"/>
    </row>
    <row r="8" spans="1:8" ht="12.75">
      <c r="A8" s="52"/>
      <c r="B8" s="52"/>
      <c r="C8" s="52"/>
      <c r="D8" s="52"/>
      <c r="E8" s="52"/>
      <c r="F8" s="52"/>
      <c r="G8" s="52"/>
      <c r="H8" s="52"/>
    </row>
    <row r="9" spans="1:7" s="74" customFormat="1" ht="12.75">
      <c r="A9" s="13"/>
      <c r="B9" s="13"/>
      <c r="C9" s="14"/>
      <c r="D9" s="14"/>
      <c r="G9" s="17" t="s">
        <v>153</v>
      </c>
    </row>
    <row r="10" spans="1:8" s="74" customFormat="1" ht="12.75">
      <c r="A10" s="13"/>
      <c r="B10" s="13"/>
      <c r="C10" s="14"/>
      <c r="D10" s="14"/>
      <c r="E10" s="17"/>
      <c r="F10" s="17"/>
      <c r="G10" s="17" t="s">
        <v>156</v>
      </c>
      <c r="H10" s="17"/>
    </row>
    <row r="11" spans="1:8" s="74" customFormat="1" ht="12.75">
      <c r="A11" s="13"/>
      <c r="B11" s="13"/>
      <c r="C11" s="14"/>
      <c r="D11" s="14"/>
      <c r="E11" s="17"/>
      <c r="F11" s="17" t="s">
        <v>152</v>
      </c>
      <c r="G11" s="17" t="s">
        <v>155</v>
      </c>
      <c r="H11" s="17"/>
    </row>
    <row r="12" spans="1:8" s="74" customFormat="1" ht="12.75">
      <c r="A12" s="13"/>
      <c r="B12" s="13"/>
      <c r="C12" s="14"/>
      <c r="D12" s="14"/>
      <c r="E12" s="17" t="s">
        <v>68</v>
      </c>
      <c r="F12" s="17" t="s">
        <v>151</v>
      </c>
      <c r="G12" s="17" t="s">
        <v>154</v>
      </c>
      <c r="H12" s="17" t="s">
        <v>40</v>
      </c>
    </row>
    <row r="13" spans="1:8" ht="15" customHeight="1">
      <c r="A13" s="13"/>
      <c r="B13" s="13"/>
      <c r="C13" s="14"/>
      <c r="D13" s="14"/>
      <c r="E13" s="17" t="s">
        <v>50</v>
      </c>
      <c r="F13" s="17" t="s">
        <v>50</v>
      </c>
      <c r="G13" s="17" t="s">
        <v>50</v>
      </c>
      <c r="H13" s="17" t="s">
        <v>50</v>
      </c>
    </row>
    <row r="14" ht="12.75">
      <c r="A14" s="43"/>
    </row>
    <row r="15" spans="1:8" ht="12.75">
      <c r="A15" s="12" t="s">
        <v>122</v>
      </c>
      <c r="E15" s="33">
        <v>0</v>
      </c>
      <c r="F15" s="41">
        <v>0</v>
      </c>
      <c r="G15" s="33">
        <v>-4</v>
      </c>
      <c r="H15" s="33">
        <f>SUM(E15:G15)</f>
        <v>-4</v>
      </c>
    </row>
    <row r="16" spans="5:8" ht="12.75">
      <c r="E16" s="33"/>
      <c r="F16" s="41"/>
      <c r="G16" s="33"/>
      <c r="H16" s="33"/>
    </row>
    <row r="17" spans="5:8" ht="12.75">
      <c r="E17" s="33"/>
      <c r="F17" s="41"/>
      <c r="G17" s="33"/>
      <c r="H17" s="33"/>
    </row>
    <row r="18" spans="1:8" ht="12.75">
      <c r="A18" s="12" t="s">
        <v>106</v>
      </c>
      <c r="E18" s="33"/>
      <c r="F18" s="41"/>
      <c r="G18" s="33"/>
      <c r="H18" s="33"/>
    </row>
    <row r="19" spans="1:8" ht="12.75">
      <c r="A19" s="45" t="s">
        <v>111</v>
      </c>
      <c r="E19" s="33">
        <v>7540</v>
      </c>
      <c r="F19" s="41">
        <v>2</v>
      </c>
      <c r="G19" s="33">
        <v>0</v>
      </c>
      <c r="H19" s="33">
        <f>SUM(E19:G19)</f>
        <v>7542</v>
      </c>
    </row>
    <row r="20" spans="1:8" ht="12.75">
      <c r="A20" s="45" t="s">
        <v>107</v>
      </c>
      <c r="E20" s="33">
        <v>1760</v>
      </c>
      <c r="F20" s="41">
        <v>8800</v>
      </c>
      <c r="G20" s="33">
        <v>0</v>
      </c>
      <c r="H20" s="33">
        <f>SUM(E20:G20)</f>
        <v>10560</v>
      </c>
    </row>
    <row r="21" spans="1:8" ht="12.75">
      <c r="A21" s="45" t="s">
        <v>108</v>
      </c>
      <c r="E21" s="33">
        <v>6200</v>
      </c>
      <c r="F21" s="41">
        <v>-6200</v>
      </c>
      <c r="G21" s="33">
        <v>0</v>
      </c>
      <c r="H21" s="33">
        <f>SUM(E21:G21)</f>
        <v>0</v>
      </c>
    </row>
    <row r="22" spans="1:8" ht="12.75">
      <c r="A22" s="45"/>
      <c r="E22" s="33"/>
      <c r="F22" s="41"/>
      <c r="G22" s="33"/>
      <c r="H22" s="33"/>
    </row>
    <row r="23" spans="1:8" ht="12.75">
      <c r="A23" s="45"/>
      <c r="E23" s="33"/>
      <c r="F23" s="41"/>
      <c r="G23" s="33"/>
      <c r="H23" s="33"/>
    </row>
    <row r="24" spans="1:8" ht="12.75">
      <c r="A24" s="12" t="s">
        <v>109</v>
      </c>
      <c r="E24" s="54">
        <v>0</v>
      </c>
      <c r="F24" s="55">
        <v>-1380</v>
      </c>
      <c r="G24" s="56">
        <v>0</v>
      </c>
      <c r="H24" s="57">
        <f>SUM(E24:G24)</f>
        <v>-1380</v>
      </c>
    </row>
    <row r="25" spans="1:8" ht="12.75">
      <c r="A25" s="45"/>
      <c r="E25" s="58"/>
      <c r="F25" s="59"/>
      <c r="G25" s="44"/>
      <c r="H25" s="60"/>
    </row>
    <row r="26" spans="1:8" ht="12.75">
      <c r="A26" s="12" t="s">
        <v>110</v>
      </c>
      <c r="E26" s="33">
        <f>SUM(E24:E25)</f>
        <v>0</v>
      </c>
      <c r="F26" s="33">
        <f>SUM(F24:F25)</f>
        <v>-1380</v>
      </c>
      <c r="G26" s="33">
        <f>SUM(G24:G25)</f>
        <v>0</v>
      </c>
      <c r="H26" s="33">
        <f>SUM(H24:H25)</f>
        <v>-1380</v>
      </c>
    </row>
    <row r="27" spans="5:8" ht="12.75">
      <c r="E27" s="33"/>
      <c r="F27" s="41"/>
      <c r="G27" s="33"/>
      <c r="H27" s="33"/>
    </row>
    <row r="28" spans="5:8" ht="12.75">
      <c r="E28" s="33"/>
      <c r="F28" s="41"/>
      <c r="G28" s="33"/>
      <c r="H28" s="33"/>
    </row>
    <row r="29" spans="1:9" ht="12.75">
      <c r="A29" s="12" t="s">
        <v>263</v>
      </c>
      <c r="E29" s="33">
        <v>0</v>
      </c>
      <c r="F29" s="41">
        <v>0</v>
      </c>
      <c r="G29" s="33">
        <f>+'Con PL'!I32</f>
        <v>9228</v>
      </c>
      <c r="H29" s="33">
        <f>SUM(E29:G29)</f>
        <v>9228</v>
      </c>
      <c r="I29" s="25"/>
    </row>
    <row r="30" spans="5:9" ht="12.75">
      <c r="E30" s="33"/>
      <c r="F30" s="41"/>
      <c r="G30" s="33"/>
      <c r="H30" s="33"/>
      <c r="I30" s="25"/>
    </row>
    <row r="31" spans="5:9" ht="12.75">
      <c r="E31" s="33"/>
      <c r="F31" s="41"/>
      <c r="G31" s="33"/>
      <c r="H31" s="33"/>
      <c r="I31" s="25"/>
    </row>
    <row r="32" spans="1:9" ht="12.75">
      <c r="A32" s="12" t="s">
        <v>285</v>
      </c>
      <c r="E32" s="33">
        <v>0</v>
      </c>
      <c r="F32" s="41">
        <v>0</v>
      </c>
      <c r="G32" s="33">
        <v>-1550</v>
      </c>
      <c r="H32" s="33">
        <f>SUM(E32:G32)</f>
        <v>-1550</v>
      </c>
      <c r="I32" s="25"/>
    </row>
    <row r="33" spans="5:9" ht="12.75">
      <c r="E33" s="33"/>
      <c r="F33" s="41"/>
      <c r="G33" s="33"/>
      <c r="H33" s="33"/>
      <c r="I33" s="25"/>
    </row>
    <row r="34" spans="5:8" ht="12.75">
      <c r="E34" s="44"/>
      <c r="F34" s="59"/>
      <c r="G34" s="44"/>
      <c r="H34" s="44"/>
    </row>
    <row r="35" spans="1:8" ht="13.5" thickBot="1">
      <c r="A35" s="12" t="s">
        <v>267</v>
      </c>
      <c r="E35" s="61">
        <f>SUM(E15:E34)-E26</f>
        <v>15500</v>
      </c>
      <c r="F35" s="61">
        <f>SUM(F15:F34)-F26</f>
        <v>1222</v>
      </c>
      <c r="G35" s="61">
        <f>SUM(G15:G34)-G26</f>
        <v>7674</v>
      </c>
      <c r="H35" s="61">
        <f>SUM(H15:H34)-H26</f>
        <v>24396</v>
      </c>
    </row>
    <row r="36" ht="13.5" thickTop="1">
      <c r="H36" s="41"/>
    </row>
    <row r="49" spans="1:11" ht="12.75">
      <c r="A49" s="190" t="s">
        <v>141</v>
      </c>
      <c r="B49" s="191"/>
      <c r="C49" s="191"/>
      <c r="D49" s="191"/>
      <c r="E49" s="191"/>
      <c r="F49" s="191"/>
      <c r="G49" s="191"/>
      <c r="H49" s="191"/>
      <c r="I49" s="86"/>
      <c r="J49" s="86"/>
      <c r="K49" s="86"/>
    </row>
    <row r="50" spans="1:11" ht="12.75">
      <c r="A50" s="191"/>
      <c r="B50" s="191"/>
      <c r="C50" s="191"/>
      <c r="D50" s="191"/>
      <c r="E50" s="191"/>
      <c r="F50" s="191"/>
      <c r="G50" s="191"/>
      <c r="H50" s="191"/>
      <c r="I50" s="86"/>
      <c r="J50" s="86"/>
      <c r="K50" s="86"/>
    </row>
    <row r="52" spans="1:8" ht="12.75">
      <c r="A52" s="190" t="s">
        <v>157</v>
      </c>
      <c r="B52" s="191"/>
      <c r="C52" s="191"/>
      <c r="D52" s="191"/>
      <c r="E52" s="191"/>
      <c r="F52" s="191"/>
      <c r="G52" s="200"/>
      <c r="H52" s="200"/>
    </row>
    <row r="53" spans="1:8" ht="12.75">
      <c r="A53" s="191"/>
      <c r="B53" s="191"/>
      <c r="C53" s="191"/>
      <c r="D53" s="191"/>
      <c r="E53" s="191"/>
      <c r="F53" s="191"/>
      <c r="G53" s="200"/>
      <c r="H53" s="200"/>
    </row>
  </sheetData>
  <mergeCells count="9">
    <mergeCell ref="A49:H50"/>
    <mergeCell ref="A52:H53"/>
    <mergeCell ref="A1:H1"/>
    <mergeCell ref="A2:H2"/>
    <mergeCell ref="A3:H3"/>
    <mergeCell ref="A4:H4"/>
    <mergeCell ref="A5:H5"/>
    <mergeCell ref="A6:H6"/>
    <mergeCell ref="A7:H7"/>
  </mergeCells>
  <printOptions/>
  <pageMargins left="0.75" right="0.5" top="0.5" bottom="0.5" header="0.5" footer="0.5"/>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H51"/>
  <sheetViews>
    <sheetView workbookViewId="0" topLeftCell="A16">
      <selection activeCell="C32" sqref="C32"/>
    </sheetView>
  </sheetViews>
  <sheetFormatPr defaultColWidth="9.140625" defaultRowHeight="12.75"/>
  <cols>
    <col min="1" max="2" width="3.28125" style="2" customWidth="1"/>
    <col min="3" max="3" width="48.57421875" style="2" customWidth="1"/>
    <col min="4" max="4" width="8.8515625" style="2" customWidth="1"/>
    <col min="5" max="5" width="15.7109375" style="8" customWidth="1"/>
    <col min="6" max="6" width="1.7109375" style="8" customWidth="1"/>
    <col min="7" max="7" width="15.7109375" style="2" customWidth="1"/>
    <col min="8" max="8" width="13.421875" style="6" customWidth="1"/>
    <col min="9" max="9" width="12.00390625" style="11" customWidth="1"/>
    <col min="10" max="10" width="9.140625" style="11" customWidth="1"/>
    <col min="11" max="11" width="11.140625" style="11" bestFit="1" customWidth="1"/>
    <col min="12" max="12" width="9.8515625" style="6" bestFit="1" customWidth="1"/>
    <col min="13" max="34" width="9.140625" style="6" customWidth="1"/>
    <col min="35" max="16384" width="9.140625" style="2" customWidth="1"/>
  </cols>
  <sheetData>
    <row r="1" spans="1:8" ht="19.5" customHeight="1">
      <c r="A1" s="192" t="str">
        <f>+'Con PL'!A1:K1</f>
        <v>ViTrox Corporation Berhad</v>
      </c>
      <c r="B1" s="192"/>
      <c r="C1" s="192"/>
      <c r="D1" s="192"/>
      <c r="E1" s="192"/>
      <c r="F1" s="192"/>
      <c r="G1" s="192"/>
      <c r="H1" s="1"/>
    </row>
    <row r="2" spans="1:13" ht="15" customHeight="1">
      <c r="A2" s="201" t="s">
        <v>160</v>
      </c>
      <c r="B2" s="201"/>
      <c r="C2" s="201"/>
      <c r="D2" s="201"/>
      <c r="E2" s="201"/>
      <c r="F2" s="201"/>
      <c r="G2" s="201"/>
      <c r="H2" s="87"/>
      <c r="I2" s="87"/>
      <c r="J2" s="87"/>
      <c r="K2" s="87"/>
      <c r="L2" s="87"/>
      <c r="M2" s="87"/>
    </row>
    <row r="3" spans="1:8" ht="15" customHeight="1">
      <c r="A3" s="193" t="s">
        <v>161</v>
      </c>
      <c r="B3" s="193"/>
      <c r="C3" s="193"/>
      <c r="D3" s="193"/>
      <c r="E3" s="193"/>
      <c r="F3" s="193"/>
      <c r="G3" s="193"/>
      <c r="H3" s="3"/>
    </row>
    <row r="4" spans="1:8" ht="15" customHeight="1">
      <c r="A4" s="193" t="s">
        <v>42</v>
      </c>
      <c r="B4" s="193"/>
      <c r="C4" s="193"/>
      <c r="D4" s="193"/>
      <c r="E4" s="193"/>
      <c r="F4" s="193"/>
      <c r="G4" s="193"/>
      <c r="H4" s="3"/>
    </row>
    <row r="5" spans="1:8" ht="19.5" customHeight="1">
      <c r="A5" s="194" t="str">
        <f>+'Con PL'!A5:K5</f>
        <v>Quarterly report on results for the 4th quarter ended 31 December 2005</v>
      </c>
      <c r="B5" s="194"/>
      <c r="C5" s="194"/>
      <c r="D5" s="194"/>
      <c r="E5" s="194"/>
      <c r="F5" s="194"/>
      <c r="G5" s="194"/>
      <c r="H5" s="4"/>
    </row>
    <row r="6" spans="1:8" ht="19.5" customHeight="1" thickBot="1">
      <c r="A6" s="202" t="s">
        <v>123</v>
      </c>
      <c r="B6" s="202"/>
      <c r="C6" s="202"/>
      <c r="D6" s="202"/>
      <c r="E6" s="202"/>
      <c r="F6" s="202"/>
      <c r="G6" s="202"/>
      <c r="H6" s="9"/>
    </row>
    <row r="7" spans="1:34" s="12" customFormat="1" ht="20.25" customHeight="1">
      <c r="A7" s="196" t="s">
        <v>43</v>
      </c>
      <c r="B7" s="196"/>
      <c r="C7" s="196"/>
      <c r="D7" s="196"/>
      <c r="E7" s="196"/>
      <c r="F7" s="196"/>
      <c r="G7" s="196"/>
      <c r="H7" s="52"/>
      <c r="I7" s="62"/>
      <c r="J7" s="62"/>
      <c r="K7" s="62"/>
      <c r="L7" s="37"/>
      <c r="M7" s="37"/>
      <c r="N7" s="37"/>
      <c r="O7" s="37"/>
      <c r="P7" s="37"/>
      <c r="Q7" s="37"/>
      <c r="R7" s="37"/>
      <c r="S7" s="37"/>
      <c r="T7" s="37"/>
      <c r="U7" s="37"/>
      <c r="V7" s="37"/>
      <c r="W7" s="37"/>
      <c r="X7" s="37"/>
      <c r="Y7" s="37"/>
      <c r="Z7" s="37"/>
      <c r="AA7" s="37"/>
      <c r="AB7" s="37"/>
      <c r="AC7" s="37"/>
      <c r="AD7" s="37"/>
      <c r="AE7" s="37"/>
      <c r="AF7" s="37"/>
      <c r="AG7" s="37"/>
      <c r="AH7" s="37"/>
    </row>
    <row r="8" spans="1:34" s="12" customFormat="1" ht="15" customHeight="1">
      <c r="A8" s="13"/>
      <c r="B8" s="14"/>
      <c r="C8" s="14"/>
      <c r="D8" s="15"/>
      <c r="E8" s="89">
        <v>38717</v>
      </c>
      <c r="F8" s="89"/>
      <c r="G8" s="89">
        <v>38352</v>
      </c>
      <c r="H8" s="15"/>
      <c r="I8" s="63"/>
      <c r="J8" s="62"/>
      <c r="K8" s="63"/>
      <c r="L8" s="37"/>
      <c r="M8" s="37"/>
      <c r="N8" s="37"/>
      <c r="O8" s="37"/>
      <c r="P8" s="37"/>
      <c r="Q8" s="37"/>
      <c r="R8" s="37"/>
      <c r="S8" s="37"/>
      <c r="T8" s="37"/>
      <c r="U8" s="37"/>
      <c r="V8" s="37"/>
      <c r="W8" s="37"/>
      <c r="X8" s="37"/>
      <c r="Y8" s="37"/>
      <c r="Z8" s="37"/>
      <c r="AA8" s="37"/>
      <c r="AB8" s="37"/>
      <c r="AC8" s="37"/>
      <c r="AD8" s="37"/>
      <c r="AE8" s="37"/>
      <c r="AF8" s="37"/>
      <c r="AG8" s="37"/>
      <c r="AH8" s="37"/>
    </row>
    <row r="9" spans="1:34" s="12" customFormat="1" ht="15" customHeight="1">
      <c r="A9" s="13"/>
      <c r="B9" s="14"/>
      <c r="C9" s="14"/>
      <c r="D9" s="17"/>
      <c r="E9" s="64" t="s">
        <v>50</v>
      </c>
      <c r="F9" s="64"/>
      <c r="G9" s="17" t="s">
        <v>50</v>
      </c>
      <c r="H9" s="17"/>
      <c r="I9" s="62"/>
      <c r="J9" s="62"/>
      <c r="K9" s="62"/>
      <c r="L9" s="37"/>
      <c r="M9" s="37"/>
      <c r="N9" s="37"/>
      <c r="O9" s="37"/>
      <c r="P9" s="37"/>
      <c r="Q9" s="37"/>
      <c r="R9" s="37"/>
      <c r="S9" s="37"/>
      <c r="T9" s="37"/>
      <c r="U9" s="37"/>
      <c r="V9" s="37"/>
      <c r="W9" s="37"/>
      <c r="X9" s="37"/>
      <c r="Y9" s="37"/>
      <c r="Z9" s="37"/>
      <c r="AA9" s="37"/>
      <c r="AB9" s="37"/>
      <c r="AC9" s="37"/>
      <c r="AD9" s="37"/>
      <c r="AE9" s="37"/>
      <c r="AF9" s="37"/>
      <c r="AG9" s="37"/>
      <c r="AH9" s="37"/>
    </row>
    <row r="10" spans="1:34" s="12" customFormat="1" ht="15" customHeight="1">
      <c r="A10" s="65" t="s">
        <v>73</v>
      </c>
      <c r="B10" s="14"/>
      <c r="C10" s="14"/>
      <c r="D10" s="17"/>
      <c r="E10" s="66"/>
      <c r="F10" s="66"/>
      <c r="G10" s="17"/>
      <c r="H10" s="17"/>
      <c r="I10" s="62"/>
      <c r="J10" s="62"/>
      <c r="K10" s="62"/>
      <c r="L10" s="37"/>
      <c r="M10" s="37"/>
      <c r="N10" s="37"/>
      <c r="O10" s="37"/>
      <c r="P10" s="37"/>
      <c r="Q10" s="37"/>
      <c r="R10" s="37"/>
      <c r="S10" s="37"/>
      <c r="T10" s="37"/>
      <c r="U10" s="37"/>
      <c r="V10" s="37"/>
      <c r="W10" s="37"/>
      <c r="X10" s="37"/>
      <c r="Y10" s="37"/>
      <c r="Z10" s="37"/>
      <c r="AA10" s="37"/>
      <c r="AB10" s="37"/>
      <c r="AC10" s="37"/>
      <c r="AD10" s="37"/>
      <c r="AE10" s="37"/>
      <c r="AF10" s="37"/>
      <c r="AG10" s="37"/>
      <c r="AH10" s="37"/>
    </row>
    <row r="11" spans="1:34" s="12" customFormat="1" ht="15" customHeight="1">
      <c r="A11" s="67" t="s">
        <v>56</v>
      </c>
      <c r="B11" s="14"/>
      <c r="C11" s="14"/>
      <c r="D11" s="17"/>
      <c r="E11" s="66">
        <v>9815</v>
      </c>
      <c r="F11" s="66"/>
      <c r="G11" s="34" t="s">
        <v>51</v>
      </c>
      <c r="H11" s="68"/>
      <c r="I11" s="62"/>
      <c r="J11" s="62"/>
      <c r="K11" s="62"/>
      <c r="L11" s="37"/>
      <c r="M11" s="37"/>
      <c r="N11" s="37"/>
      <c r="O11" s="37"/>
      <c r="P11" s="37"/>
      <c r="Q11" s="37"/>
      <c r="R11" s="37"/>
      <c r="S11" s="37"/>
      <c r="T11" s="37"/>
      <c r="U11" s="37"/>
      <c r="V11" s="37"/>
      <c r="W11" s="37"/>
      <c r="X11" s="37"/>
      <c r="Y11" s="37"/>
      <c r="Z11" s="37"/>
      <c r="AA11" s="37"/>
      <c r="AB11" s="37"/>
      <c r="AC11" s="37"/>
      <c r="AD11" s="37"/>
      <c r="AE11" s="37"/>
      <c r="AF11" s="37"/>
      <c r="AG11" s="37"/>
      <c r="AH11" s="37"/>
    </row>
    <row r="12" spans="1:34" s="12" customFormat="1" ht="15" customHeight="1">
      <c r="A12" s="67"/>
      <c r="B12" s="14"/>
      <c r="C12" s="14"/>
      <c r="D12" s="17"/>
      <c r="E12" s="66"/>
      <c r="F12" s="66"/>
      <c r="G12" s="90"/>
      <c r="H12" s="66"/>
      <c r="I12" s="62"/>
      <c r="J12" s="62"/>
      <c r="K12" s="62"/>
      <c r="L12" s="37"/>
      <c r="M12" s="37"/>
      <c r="N12" s="37"/>
      <c r="O12" s="37"/>
      <c r="P12" s="37"/>
      <c r="Q12" s="37"/>
      <c r="R12" s="37"/>
      <c r="S12" s="37"/>
      <c r="T12" s="37"/>
      <c r="U12" s="37"/>
      <c r="V12" s="37"/>
      <c r="W12" s="37"/>
      <c r="X12" s="37"/>
      <c r="Y12" s="37"/>
      <c r="Z12" s="37"/>
      <c r="AA12" s="37"/>
      <c r="AB12" s="37"/>
      <c r="AC12" s="37"/>
      <c r="AD12" s="37"/>
      <c r="AE12" s="37"/>
      <c r="AF12" s="37"/>
      <c r="AG12" s="37"/>
      <c r="AH12" s="37"/>
    </row>
    <row r="13" spans="1:34" s="12" customFormat="1" ht="15" customHeight="1">
      <c r="A13" s="67" t="s">
        <v>74</v>
      </c>
      <c r="B13" s="14"/>
      <c r="C13" s="14"/>
      <c r="D13" s="17"/>
      <c r="E13" s="66"/>
      <c r="F13" s="66"/>
      <c r="G13" s="90"/>
      <c r="H13" s="66"/>
      <c r="I13" s="62"/>
      <c r="J13" s="62"/>
      <c r="K13" s="62"/>
      <c r="L13" s="37"/>
      <c r="M13" s="37"/>
      <c r="N13" s="37"/>
      <c r="O13" s="37"/>
      <c r="P13" s="37"/>
      <c r="Q13" s="37"/>
      <c r="R13" s="37"/>
      <c r="S13" s="37"/>
      <c r="T13" s="37"/>
      <c r="U13" s="37"/>
      <c r="V13" s="37"/>
      <c r="W13" s="37"/>
      <c r="X13" s="37"/>
      <c r="Y13" s="37"/>
      <c r="Z13" s="37"/>
      <c r="AA13" s="37"/>
      <c r="AB13" s="37"/>
      <c r="AC13" s="37"/>
      <c r="AD13" s="37"/>
      <c r="AE13" s="37"/>
      <c r="AF13" s="37"/>
      <c r="AG13" s="37"/>
      <c r="AH13" s="37"/>
    </row>
    <row r="14" spans="1:34" s="12" customFormat="1" ht="15" customHeight="1">
      <c r="A14" s="67"/>
      <c r="B14" s="14" t="s">
        <v>124</v>
      </c>
      <c r="C14" s="14"/>
      <c r="D14" s="17"/>
      <c r="E14" s="66">
        <f>299-188</f>
        <v>111</v>
      </c>
      <c r="F14" s="66"/>
      <c r="G14" s="90" t="s">
        <v>51</v>
      </c>
      <c r="H14" s="66"/>
      <c r="I14" s="62"/>
      <c r="J14" s="62"/>
      <c r="K14" s="62"/>
      <c r="L14" s="37"/>
      <c r="M14" s="37"/>
      <c r="N14" s="37"/>
      <c r="O14" s="37"/>
      <c r="P14" s="37"/>
      <c r="Q14" s="37"/>
      <c r="R14" s="37"/>
      <c r="S14" s="37"/>
      <c r="T14" s="37"/>
      <c r="U14" s="37"/>
      <c r="V14" s="37"/>
      <c r="W14" s="37"/>
      <c r="X14" s="37"/>
      <c r="Y14" s="37"/>
      <c r="Z14" s="37"/>
      <c r="AA14" s="37"/>
      <c r="AB14" s="37"/>
      <c r="AC14" s="37"/>
      <c r="AD14" s="37"/>
      <c r="AE14" s="37"/>
      <c r="AF14" s="37"/>
      <c r="AG14" s="37"/>
      <c r="AH14" s="37"/>
    </row>
    <row r="15" spans="1:34" s="12" customFormat="1" ht="15" customHeight="1">
      <c r="A15" s="67"/>
      <c r="B15" s="14" t="s">
        <v>125</v>
      </c>
      <c r="C15" s="14"/>
      <c r="D15" s="17"/>
      <c r="E15" s="69">
        <f>-144+46-4945</f>
        <v>-5043</v>
      </c>
      <c r="F15" s="66"/>
      <c r="G15" s="91" t="s">
        <v>51</v>
      </c>
      <c r="H15" s="66"/>
      <c r="I15" s="62"/>
      <c r="J15" s="62"/>
      <c r="K15" s="62"/>
      <c r="L15" s="37"/>
      <c r="M15" s="37"/>
      <c r="N15" s="37"/>
      <c r="O15" s="37"/>
      <c r="P15" s="37"/>
      <c r="Q15" s="37"/>
      <c r="R15" s="37"/>
      <c r="S15" s="37"/>
      <c r="T15" s="37"/>
      <c r="U15" s="37"/>
      <c r="V15" s="37"/>
      <c r="W15" s="37"/>
      <c r="X15" s="37"/>
      <c r="Y15" s="37"/>
      <c r="Z15" s="37"/>
      <c r="AA15" s="37"/>
      <c r="AB15" s="37"/>
      <c r="AC15" s="37"/>
      <c r="AD15" s="37"/>
      <c r="AE15" s="37"/>
      <c r="AF15" s="37"/>
      <c r="AG15" s="37"/>
      <c r="AH15" s="37"/>
    </row>
    <row r="16" spans="1:34" s="12" customFormat="1" ht="15" customHeight="1">
      <c r="A16" s="67" t="s">
        <v>75</v>
      </c>
      <c r="B16" s="14"/>
      <c r="C16" s="14"/>
      <c r="D16" s="17"/>
      <c r="E16" s="66">
        <f>SUM(E11:E15)</f>
        <v>4883</v>
      </c>
      <c r="F16" s="66"/>
      <c r="G16" s="90" t="s">
        <v>51</v>
      </c>
      <c r="H16" s="66"/>
      <c r="I16" s="62"/>
      <c r="J16" s="62"/>
      <c r="K16" s="62"/>
      <c r="L16" s="37"/>
      <c r="M16" s="37"/>
      <c r="N16" s="37"/>
      <c r="O16" s="37"/>
      <c r="P16" s="37"/>
      <c r="Q16" s="37"/>
      <c r="R16" s="37"/>
      <c r="S16" s="37"/>
      <c r="T16" s="37"/>
      <c r="U16" s="37"/>
      <c r="V16" s="37"/>
      <c r="W16" s="37"/>
      <c r="X16" s="37"/>
      <c r="Y16" s="37"/>
      <c r="Z16" s="37"/>
      <c r="AA16" s="37"/>
      <c r="AB16" s="37"/>
      <c r="AC16" s="37"/>
      <c r="AD16" s="37"/>
      <c r="AE16" s="37"/>
      <c r="AF16" s="37"/>
      <c r="AG16" s="37"/>
      <c r="AH16" s="37"/>
    </row>
    <row r="17" spans="1:34" s="12" customFormat="1" ht="15" customHeight="1">
      <c r="A17" s="67" t="s">
        <v>76</v>
      </c>
      <c r="B17" s="14"/>
      <c r="C17" s="14"/>
      <c r="D17" s="17"/>
      <c r="E17" s="66"/>
      <c r="F17" s="66"/>
      <c r="G17" s="90"/>
      <c r="H17" s="66"/>
      <c r="I17" s="62"/>
      <c r="J17" s="62"/>
      <c r="K17" s="62"/>
      <c r="L17" s="37"/>
      <c r="M17" s="37"/>
      <c r="N17" s="37"/>
      <c r="O17" s="37"/>
      <c r="P17" s="37"/>
      <c r="Q17" s="37"/>
      <c r="R17" s="37"/>
      <c r="S17" s="37"/>
      <c r="T17" s="37"/>
      <c r="U17" s="37"/>
      <c r="V17" s="37"/>
      <c r="W17" s="37"/>
      <c r="X17" s="37"/>
      <c r="Y17" s="37"/>
      <c r="Z17" s="37"/>
      <c r="AA17" s="37"/>
      <c r="AB17" s="37"/>
      <c r="AC17" s="37"/>
      <c r="AD17" s="37"/>
      <c r="AE17" s="37"/>
      <c r="AF17" s="37"/>
      <c r="AG17" s="37"/>
      <c r="AH17" s="37"/>
    </row>
    <row r="18" spans="1:34" s="12" customFormat="1" ht="15" customHeight="1">
      <c r="A18" s="67"/>
      <c r="B18" s="14" t="s">
        <v>126</v>
      </c>
      <c r="C18" s="14"/>
      <c r="D18" s="17"/>
      <c r="E18" s="66">
        <f>'Con BS'!F19+'Con BS'!F18-'Con BS'!D18-'Con BS'!D19+2068+4293+188</f>
        <v>-2714</v>
      </c>
      <c r="F18" s="66"/>
      <c r="G18" s="90" t="s">
        <v>51</v>
      </c>
      <c r="H18" s="66"/>
      <c r="I18" s="62"/>
      <c r="J18" s="62"/>
      <c r="K18" s="62"/>
      <c r="L18" s="37"/>
      <c r="M18" s="37"/>
      <c r="N18" s="37"/>
      <c r="O18" s="37"/>
      <c r="P18" s="37"/>
      <c r="Q18" s="37"/>
      <c r="R18" s="37"/>
      <c r="S18" s="37"/>
      <c r="T18" s="37"/>
      <c r="U18" s="37"/>
      <c r="V18" s="37"/>
      <c r="W18" s="37"/>
      <c r="X18" s="37"/>
      <c r="Y18" s="37"/>
      <c r="Z18" s="37"/>
      <c r="AA18" s="37"/>
      <c r="AB18" s="37"/>
      <c r="AC18" s="37"/>
      <c r="AD18" s="37"/>
      <c r="AE18" s="37"/>
      <c r="AF18" s="37"/>
      <c r="AG18" s="37"/>
      <c r="AH18" s="37"/>
    </row>
    <row r="19" spans="1:34" s="12" customFormat="1" ht="15" customHeight="1">
      <c r="A19" s="67"/>
      <c r="B19" s="14" t="s">
        <v>117</v>
      </c>
      <c r="C19" s="14"/>
      <c r="D19" s="70"/>
      <c r="E19" s="66">
        <f>+'Con BS'!D24-'Con BS'!F24-3016-1115</f>
        <v>-1794</v>
      </c>
      <c r="F19" s="66"/>
      <c r="G19" s="90" t="s">
        <v>51</v>
      </c>
      <c r="H19" s="66"/>
      <c r="I19" s="62"/>
      <c r="J19" s="62"/>
      <c r="K19" s="62"/>
      <c r="L19" s="37"/>
      <c r="M19" s="37"/>
      <c r="N19" s="37"/>
      <c r="O19" s="37"/>
      <c r="P19" s="37"/>
      <c r="Q19" s="37"/>
      <c r="R19" s="37"/>
      <c r="S19" s="37"/>
      <c r="T19" s="37"/>
      <c r="U19" s="37"/>
      <c r="V19" s="37"/>
      <c r="W19" s="37"/>
      <c r="X19" s="37"/>
      <c r="Y19" s="37"/>
      <c r="Z19" s="37"/>
      <c r="AA19" s="37"/>
      <c r="AB19" s="37"/>
      <c r="AC19" s="37"/>
      <c r="AD19" s="37"/>
      <c r="AE19" s="37"/>
      <c r="AF19" s="37"/>
      <c r="AG19" s="37"/>
      <c r="AH19" s="37"/>
    </row>
    <row r="20" spans="1:34" s="12" customFormat="1" ht="15" customHeight="1">
      <c r="A20" s="12" t="s">
        <v>127</v>
      </c>
      <c r="B20" s="14"/>
      <c r="C20" s="14"/>
      <c r="D20" s="17"/>
      <c r="E20" s="71">
        <f>SUM(E16:E19)</f>
        <v>375</v>
      </c>
      <c r="F20" s="66"/>
      <c r="G20" s="92" t="s">
        <v>51</v>
      </c>
      <c r="H20" s="66"/>
      <c r="I20" s="62"/>
      <c r="J20" s="62"/>
      <c r="K20" s="62"/>
      <c r="L20" s="37"/>
      <c r="M20" s="37"/>
      <c r="N20" s="37"/>
      <c r="O20" s="37"/>
      <c r="P20" s="37"/>
      <c r="Q20" s="37"/>
      <c r="R20" s="37"/>
      <c r="S20" s="37"/>
      <c r="T20" s="37"/>
      <c r="U20" s="37"/>
      <c r="V20" s="37"/>
      <c r="W20" s="37"/>
      <c r="X20" s="37"/>
      <c r="Y20" s="37"/>
      <c r="Z20" s="37"/>
      <c r="AA20" s="37"/>
      <c r="AB20" s="37"/>
      <c r="AC20" s="37"/>
      <c r="AD20" s="37"/>
      <c r="AE20" s="37"/>
      <c r="AF20" s="37"/>
      <c r="AG20" s="37"/>
      <c r="AH20" s="37"/>
    </row>
    <row r="21" spans="1:34" s="12" customFormat="1" ht="15" customHeight="1">
      <c r="A21" s="65"/>
      <c r="B21" s="14" t="s">
        <v>77</v>
      </c>
      <c r="C21" s="14"/>
      <c r="D21" s="17"/>
      <c r="E21" s="66">
        <v>-46</v>
      </c>
      <c r="F21" s="66"/>
      <c r="G21" s="90" t="s">
        <v>51</v>
      </c>
      <c r="H21" s="66"/>
      <c r="I21" s="62"/>
      <c r="J21" s="62"/>
      <c r="K21" s="62"/>
      <c r="L21" s="72"/>
      <c r="M21" s="37"/>
      <c r="N21" s="37"/>
      <c r="O21" s="37"/>
      <c r="P21" s="37"/>
      <c r="Q21" s="37"/>
      <c r="R21" s="37"/>
      <c r="S21" s="37"/>
      <c r="T21" s="37"/>
      <c r="U21" s="37"/>
      <c r="V21" s="37"/>
      <c r="W21" s="37"/>
      <c r="X21" s="37"/>
      <c r="Y21" s="37"/>
      <c r="Z21" s="37"/>
      <c r="AA21" s="37"/>
      <c r="AB21" s="37"/>
      <c r="AC21" s="37"/>
      <c r="AD21" s="37"/>
      <c r="AE21" s="37"/>
      <c r="AF21" s="37"/>
      <c r="AG21" s="37"/>
      <c r="AH21" s="37"/>
    </row>
    <row r="22" spans="1:34" s="12" customFormat="1" ht="15" customHeight="1">
      <c r="A22" s="65"/>
      <c r="B22" s="14" t="s">
        <v>128</v>
      </c>
      <c r="C22" s="14"/>
      <c r="D22" s="17"/>
      <c r="E22" s="66">
        <f>-279+1</f>
        <v>-278</v>
      </c>
      <c r="F22" s="66"/>
      <c r="G22" s="90" t="s">
        <v>51</v>
      </c>
      <c r="H22" s="66"/>
      <c r="I22" s="62"/>
      <c r="J22" s="62"/>
      <c r="K22" s="62"/>
      <c r="L22" s="37"/>
      <c r="M22" s="37"/>
      <c r="N22" s="37"/>
      <c r="O22" s="37"/>
      <c r="P22" s="37"/>
      <c r="Q22" s="37"/>
      <c r="R22" s="37"/>
      <c r="S22" s="37"/>
      <c r="T22" s="37"/>
      <c r="U22" s="37"/>
      <c r="V22" s="37"/>
      <c r="W22" s="37"/>
      <c r="X22" s="37"/>
      <c r="Y22" s="37"/>
      <c r="Z22" s="37"/>
      <c r="AA22" s="37"/>
      <c r="AB22" s="37"/>
      <c r="AC22" s="37"/>
      <c r="AD22" s="37"/>
      <c r="AE22" s="37"/>
      <c r="AF22" s="37"/>
      <c r="AG22" s="37"/>
      <c r="AH22" s="37"/>
    </row>
    <row r="23" spans="1:34" s="12" customFormat="1" ht="15" customHeight="1">
      <c r="A23" s="65" t="s">
        <v>78</v>
      </c>
      <c r="B23" s="14"/>
      <c r="C23" s="14"/>
      <c r="D23" s="17"/>
      <c r="E23" s="71">
        <f>SUM(E20:E22)</f>
        <v>51</v>
      </c>
      <c r="F23" s="66"/>
      <c r="G23" s="92" t="s">
        <v>51</v>
      </c>
      <c r="H23" s="66"/>
      <c r="I23" s="62"/>
      <c r="J23" s="62"/>
      <c r="K23" s="62"/>
      <c r="L23" s="37"/>
      <c r="M23" s="37"/>
      <c r="N23" s="37"/>
      <c r="O23" s="37"/>
      <c r="P23" s="37"/>
      <c r="Q23" s="37"/>
      <c r="R23" s="37"/>
      <c r="S23" s="37"/>
      <c r="T23" s="37"/>
      <c r="U23" s="37"/>
      <c r="V23" s="37"/>
      <c r="W23" s="37"/>
      <c r="X23" s="37"/>
      <c r="Y23" s="37"/>
      <c r="Z23" s="37"/>
      <c r="AA23" s="37"/>
      <c r="AB23" s="37"/>
      <c r="AC23" s="37"/>
      <c r="AD23" s="37"/>
      <c r="AE23" s="37"/>
      <c r="AF23" s="37"/>
      <c r="AG23" s="37"/>
      <c r="AH23" s="37"/>
    </row>
    <row r="24" spans="1:34" s="12" customFormat="1" ht="15" customHeight="1">
      <c r="A24" s="67"/>
      <c r="B24" s="14"/>
      <c r="C24" s="14"/>
      <c r="D24" s="17"/>
      <c r="E24" s="66"/>
      <c r="F24" s="66"/>
      <c r="G24" s="90"/>
      <c r="H24" s="66"/>
      <c r="I24" s="62"/>
      <c r="J24" s="62"/>
      <c r="K24" s="62"/>
      <c r="L24" s="37"/>
      <c r="M24" s="37"/>
      <c r="N24" s="37"/>
      <c r="O24" s="37"/>
      <c r="P24" s="37"/>
      <c r="Q24" s="37"/>
      <c r="R24" s="37"/>
      <c r="S24" s="37"/>
      <c r="T24" s="37"/>
      <c r="U24" s="37"/>
      <c r="V24" s="37"/>
      <c r="W24" s="37"/>
      <c r="X24" s="37"/>
      <c r="Y24" s="37"/>
      <c r="Z24" s="37"/>
      <c r="AA24" s="37"/>
      <c r="AB24" s="37"/>
      <c r="AC24" s="37"/>
      <c r="AD24" s="37"/>
      <c r="AE24" s="37"/>
      <c r="AF24" s="37"/>
      <c r="AG24" s="37"/>
      <c r="AH24" s="37"/>
    </row>
    <row r="25" spans="1:34" s="12" customFormat="1" ht="15" customHeight="1">
      <c r="A25" s="65" t="s">
        <v>79</v>
      </c>
      <c r="B25" s="14"/>
      <c r="C25" s="14"/>
      <c r="D25" s="17"/>
      <c r="E25" s="66"/>
      <c r="F25" s="66"/>
      <c r="G25" s="90"/>
      <c r="H25" s="66"/>
      <c r="I25" s="62"/>
      <c r="J25" s="62"/>
      <c r="K25" s="62"/>
      <c r="L25" s="37"/>
      <c r="M25" s="37"/>
      <c r="N25" s="37"/>
      <c r="O25" s="37"/>
      <c r="P25" s="37"/>
      <c r="Q25" s="37"/>
      <c r="R25" s="37"/>
      <c r="S25" s="37"/>
      <c r="T25" s="37"/>
      <c r="U25" s="37"/>
      <c r="V25" s="37"/>
      <c r="W25" s="37"/>
      <c r="X25" s="37"/>
      <c r="Y25" s="37"/>
      <c r="Z25" s="37"/>
      <c r="AA25" s="37"/>
      <c r="AB25" s="37"/>
      <c r="AC25" s="37"/>
      <c r="AD25" s="37"/>
      <c r="AE25" s="37"/>
      <c r="AF25" s="37"/>
      <c r="AG25" s="37"/>
      <c r="AH25" s="37"/>
    </row>
    <row r="26" spans="1:34" s="12" customFormat="1" ht="15" customHeight="1">
      <c r="A26" s="65"/>
      <c r="B26" s="14" t="s">
        <v>130</v>
      </c>
      <c r="C26" s="14"/>
      <c r="D26" s="17"/>
      <c r="E26" s="95">
        <f>144-5385-91-248</f>
        <v>-5580</v>
      </c>
      <c r="F26" s="66"/>
      <c r="G26" s="97" t="s">
        <v>51</v>
      </c>
      <c r="H26" s="66"/>
      <c r="I26" s="62"/>
      <c r="J26" s="62"/>
      <c r="K26" s="62"/>
      <c r="L26" s="37"/>
      <c r="M26" s="37"/>
      <c r="N26" s="37"/>
      <c r="O26" s="37"/>
      <c r="P26" s="37"/>
      <c r="Q26" s="37"/>
      <c r="R26" s="37"/>
      <c r="S26" s="37"/>
      <c r="T26" s="37"/>
      <c r="U26" s="37"/>
      <c r="V26" s="37"/>
      <c r="W26" s="37"/>
      <c r="X26" s="37"/>
      <c r="Y26" s="37"/>
      <c r="Z26" s="37"/>
      <c r="AA26" s="37"/>
      <c r="AB26" s="37"/>
      <c r="AC26" s="37"/>
      <c r="AD26" s="37"/>
      <c r="AE26" s="37"/>
      <c r="AF26" s="37"/>
      <c r="AG26" s="37"/>
      <c r="AH26" s="37"/>
    </row>
    <row r="27" spans="1:34" s="12" customFormat="1" ht="15" customHeight="1">
      <c r="A27" s="67"/>
      <c r="B27" s="14" t="s">
        <v>129</v>
      </c>
      <c r="C27" s="14"/>
      <c r="D27" s="17"/>
      <c r="E27" s="96">
        <v>6677</v>
      </c>
      <c r="F27" s="66"/>
      <c r="G27" s="98" t="s">
        <v>51</v>
      </c>
      <c r="H27" s="37"/>
      <c r="I27" s="62"/>
      <c r="J27" s="62"/>
      <c r="K27" s="62"/>
      <c r="L27" s="37"/>
      <c r="M27" s="37"/>
      <c r="N27" s="37"/>
      <c r="O27" s="37"/>
      <c r="P27" s="37"/>
      <c r="Q27" s="37"/>
      <c r="R27" s="37"/>
      <c r="S27" s="37"/>
      <c r="T27" s="37"/>
      <c r="U27" s="37"/>
      <c r="V27" s="37"/>
      <c r="W27" s="37"/>
      <c r="X27" s="37"/>
      <c r="Y27" s="37"/>
      <c r="Z27" s="37"/>
      <c r="AA27" s="37"/>
      <c r="AB27" s="37"/>
      <c r="AC27" s="37"/>
      <c r="AD27" s="37"/>
      <c r="AE27" s="37"/>
      <c r="AF27" s="37"/>
      <c r="AG27" s="37"/>
      <c r="AH27" s="37"/>
    </row>
    <row r="28" spans="1:34" s="12" customFormat="1" ht="15" customHeight="1">
      <c r="A28" s="65" t="s">
        <v>131</v>
      </c>
      <c r="B28" s="14"/>
      <c r="C28" s="14"/>
      <c r="D28" s="17"/>
      <c r="E28" s="99">
        <f>SUM(E26:E27)</f>
        <v>1097</v>
      </c>
      <c r="F28" s="66"/>
      <c r="G28" s="100" t="s">
        <v>51</v>
      </c>
      <c r="H28" s="66"/>
      <c r="I28" s="62"/>
      <c r="J28" s="62"/>
      <c r="K28" s="62"/>
      <c r="L28" s="37"/>
      <c r="M28" s="37"/>
      <c r="N28" s="37"/>
      <c r="O28" s="37"/>
      <c r="P28" s="37"/>
      <c r="Q28" s="37"/>
      <c r="R28" s="37"/>
      <c r="S28" s="37"/>
      <c r="T28" s="37"/>
      <c r="U28" s="37"/>
      <c r="V28" s="37"/>
      <c r="W28" s="37"/>
      <c r="X28" s="37"/>
      <c r="Y28" s="37"/>
      <c r="Z28" s="37"/>
      <c r="AA28" s="37"/>
      <c r="AB28" s="37"/>
      <c r="AC28" s="37"/>
      <c r="AD28" s="37"/>
      <c r="AE28" s="37"/>
      <c r="AF28" s="37"/>
      <c r="AG28" s="37"/>
      <c r="AH28" s="37"/>
    </row>
    <row r="29" spans="1:34" s="12" customFormat="1" ht="15" customHeight="1">
      <c r="A29" s="13"/>
      <c r="B29" s="14"/>
      <c r="C29" s="14"/>
      <c r="D29" s="17"/>
      <c r="E29" s="66"/>
      <c r="F29" s="66"/>
      <c r="G29" s="90"/>
      <c r="H29" s="66"/>
      <c r="I29" s="62"/>
      <c r="J29" s="62"/>
      <c r="K29" s="62"/>
      <c r="L29" s="37"/>
      <c r="M29" s="37"/>
      <c r="N29" s="37"/>
      <c r="O29" s="37"/>
      <c r="P29" s="37"/>
      <c r="Q29" s="37"/>
      <c r="R29" s="37"/>
      <c r="S29" s="37"/>
      <c r="T29" s="37"/>
      <c r="U29" s="37"/>
      <c r="V29" s="37"/>
      <c r="W29" s="37"/>
      <c r="X29" s="37"/>
      <c r="Y29" s="37"/>
      <c r="Z29" s="37"/>
      <c r="AA29" s="37"/>
      <c r="AB29" s="37"/>
      <c r="AC29" s="37"/>
      <c r="AD29" s="37"/>
      <c r="AE29" s="37"/>
      <c r="AF29" s="37"/>
      <c r="AG29" s="37"/>
      <c r="AH29" s="37"/>
    </row>
    <row r="30" spans="1:34" s="12" customFormat="1" ht="15" customHeight="1">
      <c r="A30" s="65" t="s">
        <v>80</v>
      </c>
      <c r="B30" s="14"/>
      <c r="C30" s="14"/>
      <c r="D30" s="17"/>
      <c r="E30" s="66"/>
      <c r="F30" s="66"/>
      <c r="G30" s="90"/>
      <c r="H30" s="66"/>
      <c r="I30" s="62"/>
      <c r="J30" s="62"/>
      <c r="K30" s="62"/>
      <c r="L30" s="37"/>
      <c r="M30" s="37"/>
      <c r="N30" s="37"/>
      <c r="O30" s="37"/>
      <c r="P30" s="37"/>
      <c r="Q30" s="37"/>
      <c r="R30" s="37"/>
      <c r="S30" s="37"/>
      <c r="T30" s="37"/>
      <c r="U30" s="37"/>
      <c r="V30" s="37"/>
      <c r="W30" s="37"/>
      <c r="X30" s="37"/>
      <c r="Y30" s="37"/>
      <c r="Z30" s="37"/>
      <c r="AA30" s="37"/>
      <c r="AB30" s="37"/>
      <c r="AC30" s="37"/>
      <c r="AD30" s="37"/>
      <c r="AE30" s="37"/>
      <c r="AF30" s="37"/>
      <c r="AG30" s="37"/>
      <c r="AH30" s="37"/>
    </row>
    <row r="31" spans="1:34" s="12" customFormat="1" ht="15" customHeight="1">
      <c r="A31" s="13"/>
      <c r="B31" s="14" t="s">
        <v>159</v>
      </c>
      <c r="C31" s="14"/>
      <c r="D31" s="17"/>
      <c r="E31" s="95">
        <f>10560-1380</f>
        <v>9180</v>
      </c>
      <c r="F31" s="66"/>
      <c r="G31" s="97" t="s">
        <v>51</v>
      </c>
      <c r="H31" s="66"/>
      <c r="I31" s="62"/>
      <c r="J31" s="62"/>
      <c r="K31" s="62"/>
      <c r="L31" s="37"/>
      <c r="M31" s="37"/>
      <c r="N31" s="37"/>
      <c r="O31" s="37"/>
      <c r="P31" s="37"/>
      <c r="Q31" s="37"/>
      <c r="R31" s="37"/>
      <c r="S31" s="37"/>
      <c r="T31" s="37"/>
      <c r="U31" s="37"/>
      <c r="V31" s="37"/>
      <c r="W31" s="37"/>
      <c r="X31" s="37"/>
      <c r="Y31" s="37"/>
      <c r="Z31" s="37"/>
      <c r="AA31" s="37"/>
      <c r="AB31" s="37"/>
      <c r="AC31" s="37"/>
      <c r="AD31" s="37"/>
      <c r="AE31" s="37"/>
      <c r="AF31" s="37"/>
      <c r="AG31" s="37"/>
      <c r="AH31" s="37"/>
    </row>
    <row r="32" spans="1:34" s="12" customFormat="1" ht="15" customHeight="1">
      <c r="A32" s="13"/>
      <c r="B32" s="14" t="s">
        <v>66</v>
      </c>
      <c r="C32" s="14"/>
      <c r="D32" s="17"/>
      <c r="E32" s="96">
        <f>2728-63-248</f>
        <v>2417</v>
      </c>
      <c r="F32" s="66"/>
      <c r="G32" s="98" t="s">
        <v>51</v>
      </c>
      <c r="H32" s="66"/>
      <c r="I32" s="62"/>
      <c r="J32" s="62"/>
      <c r="K32" s="62"/>
      <c r="L32" s="37"/>
      <c r="M32" s="37"/>
      <c r="N32" s="37"/>
      <c r="O32" s="37"/>
      <c r="P32" s="37"/>
      <c r="Q32" s="37"/>
      <c r="R32" s="37"/>
      <c r="S32" s="37"/>
      <c r="T32" s="37"/>
      <c r="U32" s="37"/>
      <c r="V32" s="37"/>
      <c r="W32" s="37"/>
      <c r="X32" s="37"/>
      <c r="Y32" s="37"/>
      <c r="Z32" s="37"/>
      <c r="AA32" s="37"/>
      <c r="AB32" s="37"/>
      <c r="AC32" s="37"/>
      <c r="AD32" s="37"/>
      <c r="AE32" s="37"/>
      <c r="AF32" s="37"/>
      <c r="AG32" s="37"/>
      <c r="AH32" s="37"/>
    </row>
    <row r="33" spans="1:34" s="12" customFormat="1" ht="15" customHeight="1">
      <c r="A33" s="65" t="s">
        <v>132</v>
      </c>
      <c r="B33" s="14"/>
      <c r="C33" s="14"/>
      <c r="D33" s="17"/>
      <c r="E33" s="66">
        <f>SUM(E31:E32)</f>
        <v>11597</v>
      </c>
      <c r="F33" s="66"/>
      <c r="G33" s="90" t="s">
        <v>51</v>
      </c>
      <c r="H33" s="66"/>
      <c r="I33" s="62"/>
      <c r="J33" s="62"/>
      <c r="K33" s="62"/>
      <c r="L33" s="37"/>
      <c r="M33" s="37"/>
      <c r="N33" s="37"/>
      <c r="O33" s="37"/>
      <c r="P33" s="37"/>
      <c r="Q33" s="37"/>
      <c r="R33" s="37"/>
      <c r="S33" s="37"/>
      <c r="T33" s="37"/>
      <c r="U33" s="37"/>
      <c r="V33" s="37"/>
      <c r="W33" s="37"/>
      <c r="X33" s="37"/>
      <c r="Y33" s="37"/>
      <c r="Z33" s="37"/>
      <c r="AA33" s="37"/>
      <c r="AB33" s="37"/>
      <c r="AC33" s="37"/>
      <c r="AD33" s="37"/>
      <c r="AE33" s="37"/>
      <c r="AF33" s="37"/>
      <c r="AG33" s="37"/>
      <c r="AH33" s="37"/>
    </row>
    <row r="34" spans="1:34" s="12" customFormat="1" ht="15" customHeight="1">
      <c r="A34" s="65"/>
      <c r="B34" s="14"/>
      <c r="C34" s="14"/>
      <c r="D34" s="17"/>
      <c r="E34" s="69"/>
      <c r="F34" s="66"/>
      <c r="G34" s="91"/>
      <c r="H34" s="66"/>
      <c r="I34" s="62"/>
      <c r="J34" s="62"/>
      <c r="K34" s="62"/>
      <c r="L34" s="37"/>
      <c r="M34" s="37"/>
      <c r="N34" s="37"/>
      <c r="O34" s="37"/>
      <c r="P34" s="37"/>
      <c r="Q34" s="37"/>
      <c r="R34" s="37"/>
      <c r="S34" s="37"/>
      <c r="T34" s="37"/>
      <c r="U34" s="37"/>
      <c r="V34" s="37"/>
      <c r="W34" s="37"/>
      <c r="X34" s="37"/>
      <c r="Y34" s="37"/>
      <c r="Z34" s="37"/>
      <c r="AA34" s="37"/>
      <c r="AB34" s="37"/>
      <c r="AC34" s="37"/>
      <c r="AD34" s="37"/>
      <c r="AE34" s="37"/>
      <c r="AF34" s="37"/>
      <c r="AG34" s="37"/>
      <c r="AH34" s="37"/>
    </row>
    <row r="35" spans="1:34" s="12" customFormat="1" ht="15" customHeight="1">
      <c r="A35" s="65" t="s">
        <v>81</v>
      </c>
      <c r="B35" s="14"/>
      <c r="C35" s="14"/>
      <c r="D35" s="17"/>
      <c r="E35" s="66">
        <f>+E23+E28+E33</f>
        <v>12745</v>
      </c>
      <c r="F35" s="66"/>
      <c r="G35" s="90" t="s">
        <v>51</v>
      </c>
      <c r="H35" s="66"/>
      <c r="I35" s="62"/>
      <c r="J35" s="62"/>
      <c r="K35" s="62"/>
      <c r="L35" s="37"/>
      <c r="M35" s="37"/>
      <c r="N35" s="37"/>
      <c r="O35" s="37"/>
      <c r="P35" s="37"/>
      <c r="Q35" s="37"/>
      <c r="R35" s="37"/>
      <c r="S35" s="37"/>
      <c r="T35" s="37"/>
      <c r="U35" s="37"/>
      <c r="V35" s="37"/>
      <c r="W35" s="37"/>
      <c r="X35" s="37"/>
      <c r="Y35" s="37"/>
      <c r="Z35" s="37"/>
      <c r="AA35" s="37"/>
      <c r="AB35" s="37"/>
      <c r="AC35" s="37"/>
      <c r="AD35" s="37"/>
      <c r="AE35" s="37"/>
      <c r="AF35" s="37"/>
      <c r="AG35" s="37"/>
      <c r="AH35" s="37"/>
    </row>
    <row r="36" spans="1:34" s="12" customFormat="1" ht="15" customHeight="1">
      <c r="A36" s="67"/>
      <c r="B36" s="14"/>
      <c r="C36" s="14"/>
      <c r="D36" s="17"/>
      <c r="E36" s="66"/>
      <c r="F36" s="66"/>
      <c r="G36" s="93"/>
      <c r="H36" s="64"/>
      <c r="I36" s="62"/>
      <c r="J36" s="62"/>
      <c r="K36" s="62"/>
      <c r="L36" s="37"/>
      <c r="M36" s="37"/>
      <c r="N36" s="37"/>
      <c r="O36" s="37"/>
      <c r="P36" s="37"/>
      <c r="Q36" s="37"/>
      <c r="R36" s="37"/>
      <c r="S36" s="37"/>
      <c r="T36" s="37"/>
      <c r="U36" s="37"/>
      <c r="V36" s="37"/>
      <c r="W36" s="37"/>
      <c r="X36" s="37"/>
      <c r="Y36" s="37"/>
      <c r="Z36" s="37"/>
      <c r="AA36" s="37"/>
      <c r="AB36" s="37"/>
      <c r="AC36" s="37"/>
      <c r="AD36" s="37"/>
      <c r="AE36" s="37"/>
      <c r="AF36" s="37"/>
      <c r="AG36" s="37"/>
      <c r="AH36" s="37"/>
    </row>
    <row r="37" spans="1:34" s="12" customFormat="1" ht="15" customHeight="1">
      <c r="A37" s="65" t="s">
        <v>133</v>
      </c>
      <c r="B37" s="14"/>
      <c r="C37" s="14"/>
      <c r="D37" s="17"/>
      <c r="E37" s="66">
        <v>0</v>
      </c>
      <c r="F37" s="66"/>
      <c r="G37" s="90" t="s">
        <v>51</v>
      </c>
      <c r="H37" s="66"/>
      <c r="I37" s="62"/>
      <c r="J37" s="62"/>
      <c r="K37" s="62"/>
      <c r="L37" s="37"/>
      <c r="M37" s="37"/>
      <c r="N37" s="37"/>
      <c r="O37" s="37"/>
      <c r="P37" s="37"/>
      <c r="Q37" s="37"/>
      <c r="R37" s="37"/>
      <c r="S37" s="37"/>
      <c r="T37" s="37"/>
      <c r="U37" s="37"/>
      <c r="V37" s="37"/>
      <c r="W37" s="37"/>
      <c r="X37" s="37"/>
      <c r="Y37" s="37"/>
      <c r="Z37" s="37"/>
      <c r="AA37" s="37"/>
      <c r="AB37" s="37"/>
      <c r="AC37" s="37"/>
      <c r="AD37" s="37"/>
      <c r="AE37" s="37"/>
      <c r="AF37" s="37"/>
      <c r="AG37" s="37"/>
      <c r="AH37" s="37"/>
    </row>
    <row r="38" spans="1:34" s="12" customFormat="1" ht="15" customHeight="1">
      <c r="A38" s="65"/>
      <c r="B38" s="14"/>
      <c r="C38" s="14"/>
      <c r="D38" s="17"/>
      <c r="E38" s="66"/>
      <c r="F38" s="66"/>
      <c r="G38" s="90"/>
      <c r="H38" s="66"/>
      <c r="I38" s="62"/>
      <c r="J38" s="62"/>
      <c r="K38" s="62"/>
      <c r="L38" s="37"/>
      <c r="M38" s="37"/>
      <c r="N38" s="37"/>
      <c r="O38" s="37"/>
      <c r="P38" s="37"/>
      <c r="Q38" s="37"/>
      <c r="R38" s="37"/>
      <c r="S38" s="37"/>
      <c r="T38" s="37"/>
      <c r="U38" s="37"/>
      <c r="V38" s="37"/>
      <c r="W38" s="37"/>
      <c r="X38" s="37"/>
      <c r="Y38" s="37"/>
      <c r="Z38" s="37"/>
      <c r="AA38" s="37"/>
      <c r="AB38" s="37"/>
      <c r="AC38" s="37"/>
      <c r="AD38" s="37"/>
      <c r="AE38" s="37"/>
      <c r="AF38" s="37"/>
      <c r="AG38" s="37"/>
      <c r="AH38" s="37"/>
    </row>
    <row r="39" spans="1:34" s="12" customFormat="1" ht="15" customHeight="1" thickBot="1">
      <c r="A39" s="65" t="s">
        <v>82</v>
      </c>
      <c r="B39" s="14"/>
      <c r="C39" s="14"/>
      <c r="D39" s="109"/>
      <c r="E39" s="73">
        <f>+E35+E37</f>
        <v>12745</v>
      </c>
      <c r="F39" s="66"/>
      <c r="G39" s="94" t="s">
        <v>51</v>
      </c>
      <c r="H39" s="66"/>
      <c r="I39" s="62"/>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row>
    <row r="40" spans="1:34" s="12" customFormat="1" ht="15" customHeight="1" thickTop="1">
      <c r="A40" s="67"/>
      <c r="B40" s="14"/>
      <c r="C40" s="14"/>
      <c r="D40" s="17"/>
      <c r="E40" s="66"/>
      <c r="F40" s="66"/>
      <c r="G40" s="17"/>
      <c r="H40" s="17"/>
      <c r="I40" s="62"/>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row>
    <row r="41" spans="1:34" s="12" customFormat="1" ht="15" customHeight="1">
      <c r="A41" s="114" t="s">
        <v>172</v>
      </c>
      <c r="B41" s="14"/>
      <c r="C41" s="14"/>
      <c r="D41" s="17"/>
      <c r="E41" s="66"/>
      <c r="F41" s="66"/>
      <c r="G41" s="17"/>
      <c r="H41" s="17"/>
      <c r="I41" s="62"/>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row>
    <row r="42" spans="1:34" s="12" customFormat="1" ht="15" customHeight="1">
      <c r="A42" s="67" t="s">
        <v>91</v>
      </c>
      <c r="B42" s="14"/>
      <c r="C42" s="14"/>
      <c r="D42" s="17"/>
      <c r="E42" s="123">
        <v>2668</v>
      </c>
      <c r="F42" s="66"/>
      <c r="G42" s="90" t="s">
        <v>51</v>
      </c>
      <c r="H42" s="17"/>
      <c r="I42" s="62"/>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row>
    <row r="43" spans="1:34" s="12" customFormat="1" ht="15" customHeight="1">
      <c r="A43" s="67" t="s">
        <v>173</v>
      </c>
      <c r="B43" s="14"/>
      <c r="C43" s="14"/>
      <c r="D43" s="17"/>
      <c r="E43" s="123">
        <v>10077</v>
      </c>
      <c r="F43" s="66"/>
      <c r="G43" s="90" t="s">
        <v>51</v>
      </c>
      <c r="H43" s="17"/>
      <c r="I43" s="62"/>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row>
    <row r="44" spans="1:34" s="12" customFormat="1" ht="15" customHeight="1">
      <c r="A44" s="67"/>
      <c r="B44" s="14"/>
      <c r="C44" s="14"/>
      <c r="D44" s="17"/>
      <c r="E44" s="66"/>
      <c r="F44" s="66"/>
      <c r="G44" s="17"/>
      <c r="H44" s="17"/>
      <c r="I44" s="62"/>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row>
    <row r="45" spans="5:7" ht="13.5" thickBot="1">
      <c r="E45" s="47">
        <f>SUM(E42:E44)</f>
        <v>12745</v>
      </c>
      <c r="F45" s="5"/>
      <c r="G45" s="94" t="s">
        <v>51</v>
      </c>
    </row>
    <row r="46" spans="5:7" ht="13.5" thickTop="1">
      <c r="E46" s="33"/>
      <c r="F46" s="5"/>
      <c r="G46" s="90"/>
    </row>
    <row r="47" spans="1:9" ht="12.75">
      <c r="A47" s="190" t="s">
        <v>141</v>
      </c>
      <c r="B47" s="191"/>
      <c r="C47" s="191"/>
      <c r="D47" s="191"/>
      <c r="E47" s="191"/>
      <c r="F47" s="191"/>
      <c r="G47" s="191"/>
      <c r="H47" s="10"/>
      <c r="I47" s="10"/>
    </row>
    <row r="48" spans="1:9" ht="12.75">
      <c r="A48" s="191"/>
      <c r="B48" s="191"/>
      <c r="C48" s="191"/>
      <c r="D48" s="191"/>
      <c r="E48" s="191"/>
      <c r="F48" s="191"/>
      <c r="G48" s="191"/>
      <c r="H48" s="10"/>
      <c r="I48" s="10"/>
    </row>
    <row r="49" spans="1:9" ht="12.75">
      <c r="A49" s="12"/>
      <c r="B49" s="12"/>
      <c r="C49" s="12"/>
      <c r="D49" s="12"/>
      <c r="E49" s="12"/>
      <c r="F49" s="37"/>
      <c r="G49" s="12"/>
      <c r="H49" s="12"/>
      <c r="I49" s="12"/>
    </row>
    <row r="50" spans="1:9" ht="12.75">
      <c r="A50" s="190" t="s">
        <v>158</v>
      </c>
      <c r="B50" s="191"/>
      <c r="C50" s="191"/>
      <c r="D50" s="191"/>
      <c r="E50" s="191"/>
      <c r="F50" s="191"/>
      <c r="G50" s="191"/>
      <c r="H50" s="10"/>
      <c r="I50" s="10"/>
    </row>
    <row r="51" spans="1:9" ht="12.75">
      <c r="A51" s="191"/>
      <c r="B51" s="191"/>
      <c r="C51" s="191"/>
      <c r="D51" s="191"/>
      <c r="E51" s="191"/>
      <c r="F51" s="191"/>
      <c r="G51" s="191"/>
      <c r="H51" s="10"/>
      <c r="I51" s="10"/>
    </row>
  </sheetData>
  <mergeCells count="9">
    <mergeCell ref="A47:G48"/>
    <mergeCell ref="A50:G51"/>
    <mergeCell ref="A1:G1"/>
    <mergeCell ref="A3:G3"/>
    <mergeCell ref="A4:G4"/>
    <mergeCell ref="A2:G2"/>
    <mergeCell ref="A5:G5"/>
    <mergeCell ref="A6:G6"/>
    <mergeCell ref="A7:G7"/>
  </mergeCells>
  <printOptions/>
  <pageMargins left="0.75" right="0.5" top="0.5" bottom="0.5" header="0.15" footer="0.5"/>
  <pageSetup fitToHeight="1"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A1:R526"/>
  <sheetViews>
    <sheetView tabSelected="1" workbookViewId="0" topLeftCell="A231">
      <selection activeCell="L245" sqref="L245"/>
    </sheetView>
  </sheetViews>
  <sheetFormatPr defaultColWidth="9.140625" defaultRowHeight="12.75"/>
  <cols>
    <col min="1" max="1" width="3.7109375" style="139" customWidth="1"/>
    <col min="2" max="2" width="5.7109375" style="139" customWidth="1"/>
    <col min="3" max="3" width="3.7109375" style="139" customWidth="1"/>
    <col min="4" max="4" width="25.7109375" style="139" customWidth="1"/>
    <col min="5" max="5" width="15.7109375" style="139" customWidth="1"/>
    <col min="6" max="6" width="1.7109375" style="139" customWidth="1"/>
    <col min="7" max="7" width="17.7109375" style="139" customWidth="1"/>
    <col min="8" max="8" width="1.7109375" style="139" customWidth="1"/>
    <col min="9" max="9" width="15.7109375" style="139" customWidth="1"/>
    <col min="10" max="10" width="1.7109375" style="139" customWidth="1"/>
    <col min="11" max="11" width="17.140625" style="7" customWidth="1"/>
    <col min="12" max="12" width="11.140625" style="7" customWidth="1"/>
    <col min="13" max="13" width="9.140625" style="7" customWidth="1"/>
    <col min="14" max="16384" width="9.140625" style="139" customWidth="1"/>
  </cols>
  <sheetData>
    <row r="1" spans="1:11" ht="23.25">
      <c r="A1" s="185" t="s">
        <v>41</v>
      </c>
      <c r="B1" s="185"/>
      <c r="C1" s="185"/>
      <c r="D1" s="185"/>
      <c r="E1" s="185"/>
      <c r="F1" s="185"/>
      <c r="G1" s="185"/>
      <c r="H1" s="185"/>
      <c r="I1" s="185"/>
      <c r="J1" s="185"/>
      <c r="K1" s="185"/>
    </row>
    <row r="2" spans="1:11" ht="15" customHeight="1">
      <c r="A2" s="186" t="s">
        <v>160</v>
      </c>
      <c r="B2" s="186"/>
      <c r="C2" s="186"/>
      <c r="D2" s="186"/>
      <c r="E2" s="186"/>
      <c r="F2" s="186"/>
      <c r="G2" s="186"/>
      <c r="H2" s="186"/>
      <c r="I2" s="186"/>
      <c r="J2" s="186"/>
      <c r="K2" s="186"/>
    </row>
    <row r="3" spans="1:11" ht="15" customHeight="1">
      <c r="A3" s="186" t="s">
        <v>161</v>
      </c>
      <c r="B3" s="186"/>
      <c r="C3" s="186"/>
      <c r="D3" s="186"/>
      <c r="E3" s="186"/>
      <c r="F3" s="186"/>
      <c r="G3" s="186"/>
      <c r="H3" s="186"/>
      <c r="I3" s="186"/>
      <c r="J3" s="186"/>
      <c r="K3" s="186"/>
    </row>
    <row r="4" spans="1:11" ht="15" customHeight="1">
      <c r="A4" s="186" t="s">
        <v>42</v>
      </c>
      <c r="B4" s="186"/>
      <c r="C4" s="186"/>
      <c r="D4" s="186"/>
      <c r="E4" s="186"/>
      <c r="F4" s="186"/>
      <c r="G4" s="186"/>
      <c r="H4" s="186"/>
      <c r="I4" s="186"/>
      <c r="J4" s="186"/>
      <c r="K4" s="186"/>
    </row>
    <row r="5" spans="1:11" ht="15.75">
      <c r="A5" s="202" t="s">
        <v>259</v>
      </c>
      <c r="B5" s="202"/>
      <c r="C5" s="202"/>
      <c r="D5" s="202"/>
      <c r="E5" s="202"/>
      <c r="F5" s="202"/>
      <c r="G5" s="202"/>
      <c r="H5" s="202"/>
      <c r="I5" s="202"/>
      <c r="J5" s="202"/>
      <c r="K5" s="202"/>
    </row>
    <row r="6" spans="1:11" ht="16.5" thickBot="1">
      <c r="A6" s="184" t="s">
        <v>162</v>
      </c>
      <c r="B6" s="184"/>
      <c r="C6" s="184"/>
      <c r="D6" s="184"/>
      <c r="E6" s="184"/>
      <c r="F6" s="184"/>
      <c r="G6" s="184"/>
      <c r="H6" s="184"/>
      <c r="I6" s="184"/>
      <c r="J6" s="184"/>
      <c r="K6" s="184"/>
    </row>
    <row r="7" spans="1:11" ht="15.75">
      <c r="A7" s="122"/>
      <c r="B7" s="122"/>
      <c r="C7" s="122"/>
      <c r="D7" s="122"/>
      <c r="E7" s="122"/>
      <c r="F7" s="122"/>
      <c r="G7" s="122"/>
      <c r="H7" s="122"/>
      <c r="I7" s="122"/>
      <c r="J7" s="122"/>
      <c r="K7" s="122"/>
    </row>
    <row r="8" spans="1:13" s="38" customFormat="1" ht="12.75">
      <c r="A8" s="137">
        <v>1</v>
      </c>
      <c r="B8" s="78" t="s">
        <v>163</v>
      </c>
      <c r="K8" s="25"/>
      <c r="L8" s="25"/>
      <c r="M8" s="25"/>
    </row>
    <row r="9" spans="1:13" s="38" customFormat="1" ht="12.75">
      <c r="A9" s="79"/>
      <c r="B9" s="204" t="s">
        <v>268</v>
      </c>
      <c r="C9" s="204"/>
      <c r="D9" s="204"/>
      <c r="E9" s="204"/>
      <c r="F9" s="204"/>
      <c r="G9" s="204"/>
      <c r="H9" s="204"/>
      <c r="I9" s="204"/>
      <c r="J9" s="204"/>
      <c r="K9" s="204"/>
      <c r="L9" s="25"/>
      <c r="M9" s="25"/>
    </row>
    <row r="10" spans="1:13" s="38" customFormat="1" ht="12.75">
      <c r="A10" s="79"/>
      <c r="B10" s="204"/>
      <c r="C10" s="204"/>
      <c r="D10" s="204"/>
      <c r="E10" s="204"/>
      <c r="F10" s="204"/>
      <c r="G10" s="204"/>
      <c r="H10" s="204"/>
      <c r="I10" s="204"/>
      <c r="J10" s="204"/>
      <c r="K10" s="204"/>
      <c r="L10" s="25"/>
      <c r="M10" s="25"/>
    </row>
    <row r="11" spans="1:13" s="38" customFormat="1" ht="12.75">
      <c r="A11" s="79"/>
      <c r="B11" s="205"/>
      <c r="C11" s="205"/>
      <c r="D11" s="205"/>
      <c r="E11" s="205"/>
      <c r="F11" s="205"/>
      <c r="G11" s="205"/>
      <c r="H11" s="205"/>
      <c r="I11" s="205"/>
      <c r="J11" s="205"/>
      <c r="K11" s="205"/>
      <c r="L11" s="25"/>
      <c r="M11" s="25"/>
    </row>
    <row r="12" spans="1:13" s="38" customFormat="1" ht="12.75">
      <c r="A12" s="79"/>
      <c r="B12" s="205"/>
      <c r="C12" s="205"/>
      <c r="D12" s="205"/>
      <c r="E12" s="205"/>
      <c r="F12" s="205"/>
      <c r="G12" s="205"/>
      <c r="H12" s="205"/>
      <c r="I12" s="205"/>
      <c r="J12" s="205"/>
      <c r="K12" s="205"/>
      <c r="L12" s="25"/>
      <c r="M12" s="25"/>
    </row>
    <row r="13" spans="1:13" s="38" customFormat="1" ht="12.75">
      <c r="A13" s="79"/>
      <c r="K13" s="25"/>
      <c r="L13" s="25"/>
      <c r="M13" s="25"/>
    </row>
    <row r="14" spans="1:13" s="38" customFormat="1" ht="12.75">
      <c r="A14" s="79"/>
      <c r="B14" s="204" t="s">
        <v>269</v>
      </c>
      <c r="C14" s="204"/>
      <c r="D14" s="204"/>
      <c r="E14" s="204"/>
      <c r="F14" s="204"/>
      <c r="G14" s="204"/>
      <c r="H14" s="204"/>
      <c r="I14" s="204"/>
      <c r="J14" s="204"/>
      <c r="K14" s="204"/>
      <c r="L14" s="25"/>
      <c r="M14" s="25"/>
    </row>
    <row r="15" spans="1:13" s="38" customFormat="1" ht="12.75">
      <c r="A15" s="79"/>
      <c r="B15" s="204"/>
      <c r="C15" s="204"/>
      <c r="D15" s="204"/>
      <c r="E15" s="204"/>
      <c r="F15" s="204"/>
      <c r="G15" s="204"/>
      <c r="H15" s="204"/>
      <c r="I15" s="204"/>
      <c r="J15" s="204"/>
      <c r="K15" s="204"/>
      <c r="L15" s="25"/>
      <c r="M15" s="25"/>
    </row>
    <row r="16" spans="1:13" s="38" customFormat="1" ht="12.75">
      <c r="A16" s="79"/>
      <c r="B16" s="205"/>
      <c r="C16" s="205"/>
      <c r="D16" s="205"/>
      <c r="E16" s="205"/>
      <c r="F16" s="205"/>
      <c r="G16" s="205"/>
      <c r="H16" s="205"/>
      <c r="I16" s="205"/>
      <c r="J16" s="205"/>
      <c r="K16" s="205"/>
      <c r="L16" s="25"/>
      <c r="M16" s="25"/>
    </row>
    <row r="17" spans="1:13" s="38" customFormat="1" ht="12.75">
      <c r="A17" s="79"/>
      <c r="B17" s="104"/>
      <c r="C17" s="104"/>
      <c r="D17" s="104"/>
      <c r="E17" s="104"/>
      <c r="F17" s="104"/>
      <c r="G17" s="104"/>
      <c r="H17" s="104"/>
      <c r="I17" s="104"/>
      <c r="J17" s="104"/>
      <c r="K17" s="104"/>
      <c r="L17" s="25"/>
      <c r="M17" s="25"/>
    </row>
    <row r="18" spans="1:13" s="38" customFormat="1" ht="12.75">
      <c r="A18" s="137">
        <v>2</v>
      </c>
      <c r="B18" s="78" t="s">
        <v>164</v>
      </c>
      <c r="K18" s="25"/>
      <c r="L18" s="25"/>
      <c r="M18" s="25"/>
    </row>
    <row r="19" spans="1:13" s="38" customFormat="1" ht="12.75">
      <c r="A19" s="137"/>
      <c r="B19" s="78"/>
      <c r="K19" s="25"/>
      <c r="L19" s="25"/>
      <c r="M19" s="25"/>
    </row>
    <row r="20" spans="1:13" s="38" customFormat="1" ht="12.75">
      <c r="A20" s="137"/>
      <c r="B20" s="137">
        <v>2.1</v>
      </c>
      <c r="C20" s="140" t="s">
        <v>176</v>
      </c>
      <c r="K20" s="25"/>
      <c r="L20" s="25"/>
      <c r="M20" s="25"/>
    </row>
    <row r="21" spans="1:13" s="38" customFormat="1" ht="12.75">
      <c r="A21" s="137"/>
      <c r="B21" s="137"/>
      <c r="C21" s="213" t="s">
        <v>210</v>
      </c>
      <c r="D21" s="214"/>
      <c r="E21" s="214"/>
      <c r="F21" s="214"/>
      <c r="G21" s="214"/>
      <c r="H21" s="214"/>
      <c r="I21" s="214"/>
      <c r="J21" s="214"/>
      <c r="K21" s="214"/>
      <c r="L21" s="25"/>
      <c r="M21" s="25"/>
    </row>
    <row r="22" spans="1:13" s="38" customFormat="1" ht="12.75">
      <c r="A22" s="137"/>
      <c r="B22" s="137"/>
      <c r="C22" s="214"/>
      <c r="D22" s="214"/>
      <c r="E22" s="214"/>
      <c r="F22" s="214"/>
      <c r="G22" s="214"/>
      <c r="H22" s="214"/>
      <c r="I22" s="214"/>
      <c r="J22" s="214"/>
      <c r="K22" s="214"/>
      <c r="L22" s="25"/>
      <c r="M22" s="25"/>
    </row>
    <row r="23" spans="1:13" s="38" customFormat="1" ht="12.75">
      <c r="A23" s="137"/>
      <c r="B23" s="137"/>
      <c r="K23" s="25"/>
      <c r="L23" s="25"/>
      <c r="M23" s="25"/>
    </row>
    <row r="24" spans="1:13" s="38" customFormat="1" ht="12.75">
      <c r="A24" s="137"/>
      <c r="B24" s="137">
        <v>2.2</v>
      </c>
      <c r="C24" s="140" t="s">
        <v>177</v>
      </c>
      <c r="K24" s="25"/>
      <c r="L24" s="25"/>
      <c r="M24" s="25"/>
    </row>
    <row r="25" spans="1:13" s="38" customFormat="1" ht="12.75">
      <c r="A25" s="137"/>
      <c r="B25" s="137"/>
      <c r="C25" s="190" t="s">
        <v>25</v>
      </c>
      <c r="D25" s="205"/>
      <c r="E25" s="205"/>
      <c r="F25" s="205"/>
      <c r="G25" s="205"/>
      <c r="H25" s="205"/>
      <c r="I25" s="205"/>
      <c r="J25" s="205"/>
      <c r="K25" s="205"/>
      <c r="L25" s="25"/>
      <c r="M25" s="25"/>
    </row>
    <row r="26" spans="1:13" s="38" customFormat="1" ht="12.75">
      <c r="A26" s="137"/>
      <c r="B26" s="137"/>
      <c r="C26" s="205"/>
      <c r="D26" s="205"/>
      <c r="E26" s="205"/>
      <c r="F26" s="205"/>
      <c r="G26" s="205"/>
      <c r="H26" s="205"/>
      <c r="I26" s="205"/>
      <c r="J26" s="205"/>
      <c r="K26" s="205"/>
      <c r="L26" s="25"/>
      <c r="M26" s="25"/>
    </row>
    <row r="27" spans="1:13" s="38" customFormat="1" ht="12.75">
      <c r="A27" s="137"/>
      <c r="B27" s="137"/>
      <c r="C27" s="205"/>
      <c r="D27" s="205"/>
      <c r="E27" s="205"/>
      <c r="F27" s="205"/>
      <c r="G27" s="205"/>
      <c r="H27" s="205"/>
      <c r="I27" s="205"/>
      <c r="J27" s="205"/>
      <c r="K27" s="205"/>
      <c r="L27" s="25"/>
      <c r="M27" s="25"/>
    </row>
    <row r="28" spans="1:13" s="38" customFormat="1" ht="12.75">
      <c r="A28" s="137"/>
      <c r="B28" s="137"/>
      <c r="K28" s="25"/>
      <c r="L28" s="25"/>
      <c r="M28" s="25"/>
    </row>
    <row r="29" spans="1:13" s="38" customFormat="1" ht="12.75">
      <c r="A29" s="137"/>
      <c r="B29" s="137"/>
      <c r="C29" s="213" t="s">
        <v>211</v>
      </c>
      <c r="D29" s="213"/>
      <c r="E29" s="213"/>
      <c r="F29" s="213"/>
      <c r="G29" s="213"/>
      <c r="H29" s="213"/>
      <c r="I29" s="213"/>
      <c r="J29" s="213"/>
      <c r="K29" s="213"/>
      <c r="L29" s="25"/>
      <c r="M29" s="25"/>
    </row>
    <row r="30" spans="1:13" s="38" customFormat="1" ht="12.75">
      <c r="A30" s="137"/>
      <c r="B30" s="137"/>
      <c r="C30" s="213"/>
      <c r="D30" s="213"/>
      <c r="E30" s="213"/>
      <c r="F30" s="213"/>
      <c r="G30" s="213"/>
      <c r="H30" s="213"/>
      <c r="I30" s="213"/>
      <c r="J30" s="213"/>
      <c r="K30" s="213"/>
      <c r="L30" s="25"/>
      <c r="M30" s="25"/>
    </row>
    <row r="31" spans="1:13" s="38" customFormat="1" ht="12.75">
      <c r="A31" s="137"/>
      <c r="B31" s="137"/>
      <c r="C31" s="213"/>
      <c r="D31" s="213"/>
      <c r="E31" s="213"/>
      <c r="F31" s="213"/>
      <c r="G31" s="213"/>
      <c r="H31" s="213"/>
      <c r="I31" s="213"/>
      <c r="J31" s="213"/>
      <c r="K31" s="213"/>
      <c r="L31" s="25"/>
      <c r="M31" s="25"/>
    </row>
    <row r="32" spans="1:13" s="38" customFormat="1" ht="12.75">
      <c r="A32" s="137"/>
      <c r="B32" s="137"/>
      <c r="K32" s="25"/>
      <c r="L32" s="25"/>
      <c r="M32" s="25"/>
    </row>
    <row r="33" spans="1:13" s="38" customFormat="1" ht="12.75">
      <c r="A33" s="137"/>
      <c r="B33" s="137"/>
      <c r="C33" s="213" t="s">
        <v>212</v>
      </c>
      <c r="D33" s="214"/>
      <c r="E33" s="214"/>
      <c r="F33" s="214"/>
      <c r="G33" s="214"/>
      <c r="H33" s="214"/>
      <c r="I33" s="214"/>
      <c r="J33" s="214"/>
      <c r="K33" s="214"/>
      <c r="L33" s="25"/>
      <c r="M33" s="25"/>
    </row>
    <row r="34" spans="1:13" s="38" customFormat="1" ht="12.75">
      <c r="A34" s="137"/>
      <c r="B34" s="137"/>
      <c r="C34" s="214"/>
      <c r="D34" s="214"/>
      <c r="E34" s="214"/>
      <c r="F34" s="214"/>
      <c r="G34" s="214"/>
      <c r="H34" s="214"/>
      <c r="I34" s="214"/>
      <c r="J34" s="214"/>
      <c r="K34" s="214"/>
      <c r="L34" s="25"/>
      <c r="M34" s="25"/>
    </row>
    <row r="35" spans="1:13" s="38" customFormat="1" ht="12.75">
      <c r="A35" s="137"/>
      <c r="B35" s="137"/>
      <c r="K35" s="25"/>
      <c r="L35" s="25"/>
      <c r="M35" s="25"/>
    </row>
    <row r="36" spans="1:13" s="38" customFormat="1" ht="12.75">
      <c r="A36" s="137"/>
      <c r="B36" s="137"/>
      <c r="C36" s="213" t="s">
        <v>26</v>
      </c>
      <c r="D36" s="214"/>
      <c r="E36" s="214"/>
      <c r="F36" s="214"/>
      <c r="G36" s="214"/>
      <c r="H36" s="214"/>
      <c r="I36" s="214"/>
      <c r="J36" s="214"/>
      <c r="K36" s="214"/>
      <c r="L36" s="25"/>
      <c r="M36" s="25"/>
    </row>
    <row r="37" spans="1:13" s="38" customFormat="1" ht="12.75">
      <c r="A37" s="137"/>
      <c r="B37" s="137"/>
      <c r="C37" s="214"/>
      <c r="D37" s="214"/>
      <c r="E37" s="214"/>
      <c r="F37" s="214"/>
      <c r="G37" s="214"/>
      <c r="H37" s="214"/>
      <c r="I37" s="214"/>
      <c r="J37" s="214"/>
      <c r="K37" s="214"/>
      <c r="L37" s="25"/>
      <c r="M37" s="25"/>
    </row>
    <row r="38" spans="1:13" s="38" customFormat="1" ht="12.75">
      <c r="A38" s="137"/>
      <c r="B38" s="137"/>
      <c r="C38" s="214"/>
      <c r="D38" s="214"/>
      <c r="E38" s="214"/>
      <c r="F38" s="214"/>
      <c r="G38" s="214"/>
      <c r="H38" s="214"/>
      <c r="I38" s="214"/>
      <c r="J38" s="214"/>
      <c r="K38" s="214"/>
      <c r="L38" s="25"/>
      <c r="M38" s="25"/>
    </row>
    <row r="39" spans="1:13" s="38" customFormat="1" ht="12.75">
      <c r="A39" s="137"/>
      <c r="B39" s="137"/>
      <c r="K39" s="25"/>
      <c r="L39" s="25"/>
      <c r="M39" s="25"/>
    </row>
    <row r="40" spans="1:13" s="38" customFormat="1" ht="12.75">
      <c r="A40" s="137"/>
      <c r="B40" s="137">
        <v>2.3</v>
      </c>
      <c r="C40" s="140" t="s">
        <v>178</v>
      </c>
      <c r="K40" s="25"/>
      <c r="L40" s="25"/>
      <c r="M40" s="25"/>
    </row>
    <row r="41" spans="1:13" s="38" customFormat="1" ht="12.75">
      <c r="A41" s="137"/>
      <c r="B41" s="137"/>
      <c r="C41" s="190" t="s">
        <v>27</v>
      </c>
      <c r="D41" s="205"/>
      <c r="E41" s="205"/>
      <c r="F41" s="205"/>
      <c r="G41" s="205"/>
      <c r="H41" s="205"/>
      <c r="I41" s="205"/>
      <c r="J41" s="205"/>
      <c r="K41" s="205"/>
      <c r="L41" s="25"/>
      <c r="M41" s="25"/>
    </row>
    <row r="42" spans="1:13" s="38" customFormat="1" ht="12.75">
      <c r="A42" s="137"/>
      <c r="B42" s="137"/>
      <c r="K42" s="25"/>
      <c r="L42" s="25"/>
      <c r="M42" s="25"/>
    </row>
    <row r="43" spans="1:13" s="38" customFormat="1" ht="12.75">
      <c r="A43" s="137"/>
      <c r="B43" s="137"/>
      <c r="C43" s="213" t="s">
        <v>213</v>
      </c>
      <c r="D43" s="214"/>
      <c r="E43" s="214"/>
      <c r="F43" s="214"/>
      <c r="G43" s="214"/>
      <c r="H43" s="214"/>
      <c r="I43" s="214"/>
      <c r="J43" s="214"/>
      <c r="K43" s="214"/>
      <c r="L43" s="25"/>
      <c r="M43" s="25"/>
    </row>
    <row r="44" spans="1:13" s="38" customFormat="1" ht="12.75">
      <c r="A44" s="137"/>
      <c r="B44" s="137"/>
      <c r="C44" s="214"/>
      <c r="D44" s="214"/>
      <c r="E44" s="214"/>
      <c r="F44" s="214"/>
      <c r="G44" s="214"/>
      <c r="H44" s="214"/>
      <c r="I44" s="214"/>
      <c r="J44" s="214"/>
      <c r="K44" s="214"/>
      <c r="L44" s="25"/>
      <c r="M44" s="25"/>
    </row>
    <row r="45" spans="1:13" s="38" customFormat="1" ht="12.75">
      <c r="A45" s="137"/>
      <c r="B45" s="137"/>
      <c r="K45" s="25"/>
      <c r="L45" s="25"/>
      <c r="M45" s="25"/>
    </row>
    <row r="46" spans="1:13" s="38" customFormat="1" ht="12.75">
      <c r="A46" s="137"/>
      <c r="B46" s="137">
        <v>2.4</v>
      </c>
      <c r="C46" s="140" t="s">
        <v>179</v>
      </c>
      <c r="K46" s="25"/>
      <c r="L46" s="25"/>
      <c r="M46" s="25"/>
    </row>
    <row r="47" spans="1:13" s="38" customFormat="1" ht="12.75">
      <c r="A47" s="137"/>
      <c r="B47" s="137"/>
      <c r="C47" s="213" t="s">
        <v>28</v>
      </c>
      <c r="D47" s="214"/>
      <c r="E47" s="214"/>
      <c r="F47" s="214"/>
      <c r="G47" s="214"/>
      <c r="H47" s="214"/>
      <c r="I47" s="214"/>
      <c r="J47" s="214"/>
      <c r="K47" s="214"/>
      <c r="L47" s="25"/>
      <c r="M47" s="25"/>
    </row>
    <row r="48" spans="1:13" s="38" customFormat="1" ht="12.75">
      <c r="A48" s="137"/>
      <c r="B48" s="137"/>
      <c r="C48" s="214"/>
      <c r="D48" s="214"/>
      <c r="E48" s="214"/>
      <c r="F48" s="214"/>
      <c r="G48" s="214"/>
      <c r="H48" s="214"/>
      <c r="I48" s="214"/>
      <c r="J48" s="214"/>
      <c r="K48" s="214"/>
      <c r="L48" s="25"/>
      <c r="M48" s="25"/>
    </row>
    <row r="49" spans="1:13" s="38" customFormat="1" ht="12.75" customHeight="1">
      <c r="A49" s="137"/>
      <c r="B49" s="137"/>
      <c r="C49" s="214"/>
      <c r="D49" s="214"/>
      <c r="E49" s="214"/>
      <c r="F49" s="214"/>
      <c r="G49" s="214"/>
      <c r="H49" s="214"/>
      <c r="I49" s="214"/>
      <c r="J49" s="214"/>
      <c r="K49" s="214"/>
      <c r="L49" s="25"/>
      <c r="M49" s="25"/>
    </row>
    <row r="50" spans="1:13" s="38" customFormat="1" ht="12.75">
      <c r="A50" s="137"/>
      <c r="B50" s="137"/>
      <c r="K50" s="25"/>
      <c r="L50" s="25"/>
      <c r="M50" s="25"/>
    </row>
    <row r="51" spans="1:13" s="38" customFormat="1" ht="12.75">
      <c r="A51" s="137"/>
      <c r="B51" s="137"/>
      <c r="C51" s="38" t="s">
        <v>180</v>
      </c>
      <c r="K51" s="25"/>
      <c r="L51" s="25"/>
      <c r="M51" s="25"/>
    </row>
    <row r="52" spans="1:13" s="38" customFormat="1" ht="12.75">
      <c r="A52" s="137"/>
      <c r="B52" s="137"/>
      <c r="I52" s="142" t="s">
        <v>182</v>
      </c>
      <c r="K52" s="25"/>
      <c r="L52" s="25"/>
      <c r="M52" s="25"/>
    </row>
    <row r="53" spans="1:13" s="38" customFormat="1" ht="12.75">
      <c r="A53" s="137"/>
      <c r="B53" s="137"/>
      <c r="C53" s="38" t="s">
        <v>29</v>
      </c>
      <c r="I53" s="143">
        <v>3.8</v>
      </c>
      <c r="K53" s="25"/>
      <c r="L53" s="25"/>
      <c r="M53" s="25"/>
    </row>
    <row r="54" spans="1:13" s="38" customFormat="1" ht="12.75">
      <c r="A54" s="137"/>
      <c r="B54" s="137"/>
      <c r="C54" s="38" t="s">
        <v>181</v>
      </c>
      <c r="I54" s="143">
        <v>2.358</v>
      </c>
      <c r="K54" s="25"/>
      <c r="L54" s="25"/>
      <c r="M54" s="25"/>
    </row>
    <row r="55" spans="1:13" s="38" customFormat="1" ht="12.75">
      <c r="A55" s="137"/>
      <c r="B55" s="137"/>
      <c r="C55" s="38" t="s">
        <v>30</v>
      </c>
      <c r="I55" s="143">
        <v>5.05</v>
      </c>
      <c r="K55" s="25"/>
      <c r="L55" s="25"/>
      <c r="M55" s="25"/>
    </row>
    <row r="56" spans="1:13" s="38" customFormat="1" ht="12.75">
      <c r="A56" s="137"/>
      <c r="B56" s="137"/>
      <c r="K56" s="25"/>
      <c r="L56" s="25"/>
      <c r="M56" s="25"/>
    </row>
    <row r="57" spans="1:13" s="38" customFormat="1" ht="12.75">
      <c r="A57" s="137"/>
      <c r="B57" s="137">
        <v>2.5</v>
      </c>
      <c r="C57" s="140" t="s">
        <v>183</v>
      </c>
      <c r="K57" s="25"/>
      <c r="L57" s="25"/>
      <c r="M57" s="25"/>
    </row>
    <row r="58" spans="1:13" s="38" customFormat="1" ht="12.75">
      <c r="A58" s="137"/>
      <c r="B58" s="137"/>
      <c r="C58" s="213" t="s">
        <v>31</v>
      </c>
      <c r="D58" s="214"/>
      <c r="E58" s="214"/>
      <c r="F58" s="214"/>
      <c r="G58" s="214"/>
      <c r="H58" s="214"/>
      <c r="I58" s="214"/>
      <c r="J58" s="214"/>
      <c r="K58" s="214"/>
      <c r="L58" s="25"/>
      <c r="M58" s="25"/>
    </row>
    <row r="59" spans="1:13" s="38" customFormat="1" ht="12.75">
      <c r="A59" s="137"/>
      <c r="B59" s="137"/>
      <c r="C59" s="214"/>
      <c r="D59" s="214"/>
      <c r="E59" s="214"/>
      <c r="F59" s="214"/>
      <c r="G59" s="214"/>
      <c r="H59" s="214"/>
      <c r="I59" s="214"/>
      <c r="J59" s="214"/>
      <c r="K59" s="214"/>
      <c r="L59" s="25"/>
      <c r="M59" s="25"/>
    </row>
    <row r="60" spans="1:13" s="38" customFormat="1" ht="12.75">
      <c r="A60" s="137"/>
      <c r="B60" s="137"/>
      <c r="C60" s="214"/>
      <c r="D60" s="214"/>
      <c r="E60" s="214"/>
      <c r="F60" s="214"/>
      <c r="G60" s="214"/>
      <c r="H60" s="214"/>
      <c r="I60" s="214"/>
      <c r="J60" s="214"/>
      <c r="K60" s="214"/>
      <c r="L60" s="25"/>
      <c r="M60" s="25"/>
    </row>
    <row r="61" spans="1:13" s="38" customFormat="1" ht="12.75">
      <c r="A61" s="137"/>
      <c r="B61" s="137"/>
      <c r="K61" s="25"/>
      <c r="L61" s="25"/>
      <c r="M61" s="25"/>
    </row>
    <row r="62" spans="1:13" s="38" customFormat="1" ht="12.75">
      <c r="A62" s="137"/>
      <c r="B62" s="137"/>
      <c r="C62" s="213" t="s">
        <v>214</v>
      </c>
      <c r="D62" s="214"/>
      <c r="E62" s="214"/>
      <c r="F62" s="214"/>
      <c r="G62" s="214"/>
      <c r="H62" s="214"/>
      <c r="I62" s="214"/>
      <c r="J62" s="214"/>
      <c r="K62" s="214"/>
      <c r="L62" s="25"/>
      <c r="M62" s="25"/>
    </row>
    <row r="63" spans="1:13" s="38" customFormat="1" ht="12.75">
      <c r="A63" s="137"/>
      <c r="B63" s="137"/>
      <c r="C63" s="214"/>
      <c r="D63" s="214"/>
      <c r="E63" s="214"/>
      <c r="F63" s="214"/>
      <c r="G63" s="214"/>
      <c r="H63" s="214"/>
      <c r="I63" s="214"/>
      <c r="J63" s="214"/>
      <c r="K63" s="214"/>
      <c r="L63" s="25"/>
      <c r="M63" s="25"/>
    </row>
    <row r="64" spans="1:13" s="38" customFormat="1" ht="12.75">
      <c r="A64" s="137"/>
      <c r="B64" s="137"/>
      <c r="C64" s="214"/>
      <c r="D64" s="214"/>
      <c r="E64" s="214"/>
      <c r="F64" s="214"/>
      <c r="G64" s="214"/>
      <c r="H64" s="214"/>
      <c r="I64" s="214"/>
      <c r="J64" s="214"/>
      <c r="K64" s="214"/>
      <c r="L64" s="25"/>
      <c r="M64" s="25"/>
    </row>
    <row r="65" spans="1:13" s="38" customFormat="1" ht="12.75">
      <c r="A65" s="137"/>
      <c r="B65" s="137"/>
      <c r="K65" s="25"/>
      <c r="L65" s="25"/>
      <c r="M65" s="25"/>
    </row>
    <row r="66" spans="1:13" s="38" customFormat="1" ht="12.75">
      <c r="A66" s="137"/>
      <c r="B66" s="137">
        <v>2.6</v>
      </c>
      <c r="C66" s="140" t="s">
        <v>184</v>
      </c>
      <c r="D66" s="140"/>
      <c r="K66" s="25"/>
      <c r="L66" s="25"/>
      <c r="M66" s="25"/>
    </row>
    <row r="67" spans="1:13" s="38" customFormat="1" ht="12.75">
      <c r="A67" s="137"/>
      <c r="B67" s="137"/>
      <c r="C67" s="38" t="s">
        <v>171</v>
      </c>
      <c r="D67" s="84" t="s">
        <v>185</v>
      </c>
      <c r="K67" s="25"/>
      <c r="L67" s="25"/>
      <c r="M67" s="25"/>
    </row>
    <row r="68" spans="1:13" s="38" customFormat="1" ht="12.75">
      <c r="A68" s="137"/>
      <c r="B68" s="137"/>
      <c r="D68" s="213" t="s">
        <v>32</v>
      </c>
      <c r="E68" s="214"/>
      <c r="F68" s="214"/>
      <c r="G68" s="214"/>
      <c r="H68" s="214"/>
      <c r="I68" s="214"/>
      <c r="J68" s="214"/>
      <c r="K68" s="214"/>
      <c r="L68" s="25"/>
      <c r="M68" s="25"/>
    </row>
    <row r="69" spans="1:13" s="38" customFormat="1" ht="12.75">
      <c r="A69" s="137"/>
      <c r="B69" s="137"/>
      <c r="D69" s="214"/>
      <c r="E69" s="214"/>
      <c r="F69" s="214"/>
      <c r="G69" s="214"/>
      <c r="H69" s="214"/>
      <c r="I69" s="214"/>
      <c r="J69" s="214"/>
      <c r="K69" s="214"/>
      <c r="L69" s="25"/>
      <c r="M69" s="25"/>
    </row>
    <row r="70" spans="1:13" s="38" customFormat="1" ht="12.75">
      <c r="A70" s="137"/>
      <c r="B70" s="137"/>
      <c r="D70" s="214"/>
      <c r="E70" s="214"/>
      <c r="F70" s="214"/>
      <c r="G70" s="214"/>
      <c r="H70" s="214"/>
      <c r="I70" s="214"/>
      <c r="J70" s="214"/>
      <c r="K70" s="214"/>
      <c r="L70" s="25"/>
      <c r="M70" s="25"/>
    </row>
    <row r="71" spans="1:13" s="38" customFormat="1" ht="12.75">
      <c r="A71" s="137"/>
      <c r="B71" s="137"/>
      <c r="D71" s="214"/>
      <c r="E71" s="214"/>
      <c r="F71" s="214"/>
      <c r="G71" s="214"/>
      <c r="H71" s="214"/>
      <c r="I71" s="214"/>
      <c r="J71" s="214"/>
      <c r="K71" s="214"/>
      <c r="L71" s="25"/>
      <c r="M71" s="25"/>
    </row>
    <row r="72" spans="1:13" s="38" customFormat="1" ht="12.75">
      <c r="A72" s="137"/>
      <c r="B72" s="137"/>
      <c r="D72" s="214"/>
      <c r="E72" s="214"/>
      <c r="F72" s="214"/>
      <c r="G72" s="214"/>
      <c r="H72" s="214"/>
      <c r="I72" s="214"/>
      <c r="J72" s="214"/>
      <c r="K72" s="214"/>
      <c r="L72" s="25"/>
      <c r="M72" s="25"/>
    </row>
    <row r="73" spans="1:13" s="38" customFormat="1" ht="12.75">
      <c r="A73" s="137"/>
      <c r="B73" s="137"/>
      <c r="K73" s="25"/>
      <c r="L73" s="25"/>
      <c r="M73" s="25"/>
    </row>
    <row r="74" spans="1:13" s="38" customFormat="1" ht="12.75">
      <c r="A74" s="137"/>
      <c r="B74" s="137"/>
      <c r="C74" s="38" t="s">
        <v>174</v>
      </c>
      <c r="D74" s="84" t="s">
        <v>186</v>
      </c>
      <c r="K74" s="25"/>
      <c r="L74" s="25"/>
      <c r="M74" s="25"/>
    </row>
    <row r="75" spans="1:13" s="38" customFormat="1" ht="12.75">
      <c r="A75" s="137"/>
      <c r="B75" s="137"/>
      <c r="D75" s="213" t="s">
        <v>33</v>
      </c>
      <c r="E75" s="214"/>
      <c r="F75" s="214"/>
      <c r="G75" s="214"/>
      <c r="H75" s="214"/>
      <c r="I75" s="214"/>
      <c r="J75" s="214"/>
      <c r="K75" s="214"/>
      <c r="L75" s="25"/>
      <c r="M75" s="25"/>
    </row>
    <row r="76" spans="1:13" s="38" customFormat="1" ht="12.75">
      <c r="A76" s="137"/>
      <c r="B76" s="137"/>
      <c r="D76" s="214"/>
      <c r="E76" s="214"/>
      <c r="F76" s="214"/>
      <c r="G76" s="214"/>
      <c r="H76" s="214"/>
      <c r="I76" s="214"/>
      <c r="J76" s="214"/>
      <c r="K76" s="214"/>
      <c r="L76" s="25"/>
      <c r="M76" s="25"/>
    </row>
    <row r="77" spans="1:13" s="38" customFormat="1" ht="12.75">
      <c r="A77" s="137"/>
      <c r="B77" s="137"/>
      <c r="K77" s="25"/>
      <c r="L77" s="25"/>
      <c r="M77" s="25"/>
    </row>
    <row r="78" spans="1:13" s="38" customFormat="1" ht="12.75">
      <c r="A78" s="137"/>
      <c r="B78" s="137">
        <v>2.7</v>
      </c>
      <c r="C78" s="140" t="s">
        <v>187</v>
      </c>
      <c r="K78" s="25"/>
      <c r="L78" s="25"/>
      <c r="M78" s="25"/>
    </row>
    <row r="79" spans="1:13" s="38" customFormat="1" ht="12.75">
      <c r="A79" s="137"/>
      <c r="B79" s="137"/>
      <c r="C79" s="38" t="s">
        <v>188</v>
      </c>
      <c r="K79" s="25"/>
      <c r="L79" s="25"/>
      <c r="M79" s="25"/>
    </row>
    <row r="80" spans="1:13" s="38" customFormat="1" ht="12.75">
      <c r="A80" s="137"/>
      <c r="B80" s="137"/>
      <c r="C80" s="38" t="s">
        <v>61</v>
      </c>
      <c r="K80" s="25"/>
      <c r="L80" s="25"/>
      <c r="M80" s="25"/>
    </row>
    <row r="81" spans="1:13" s="38" customFormat="1" ht="12.75">
      <c r="A81" s="137"/>
      <c r="B81" s="137">
        <v>2.8</v>
      </c>
      <c r="C81" s="140" t="s">
        <v>189</v>
      </c>
      <c r="K81" s="25"/>
      <c r="L81" s="25"/>
      <c r="M81" s="25"/>
    </row>
    <row r="82" spans="1:13" s="38" customFormat="1" ht="12.75">
      <c r="A82" s="137"/>
      <c r="B82" s="137"/>
      <c r="C82" s="213" t="s">
        <v>215</v>
      </c>
      <c r="D82" s="214"/>
      <c r="E82" s="214"/>
      <c r="F82" s="214"/>
      <c r="G82" s="214"/>
      <c r="H82" s="214"/>
      <c r="I82" s="214"/>
      <c r="J82" s="214"/>
      <c r="K82" s="214"/>
      <c r="L82" s="25"/>
      <c r="M82" s="25"/>
    </row>
    <row r="83" spans="1:13" s="38" customFormat="1" ht="12.75">
      <c r="A83" s="137"/>
      <c r="B83" s="137"/>
      <c r="C83" s="214"/>
      <c r="D83" s="214"/>
      <c r="E83" s="214"/>
      <c r="F83" s="214"/>
      <c r="G83" s="214"/>
      <c r="H83" s="214"/>
      <c r="I83" s="214"/>
      <c r="J83" s="214"/>
      <c r="K83" s="214"/>
      <c r="L83" s="25"/>
      <c r="M83" s="25"/>
    </row>
    <row r="84" spans="1:13" s="38" customFormat="1" ht="12.75">
      <c r="A84" s="137"/>
      <c r="B84" s="137"/>
      <c r="C84" s="214"/>
      <c r="D84" s="214"/>
      <c r="E84" s="214"/>
      <c r="F84" s="214"/>
      <c r="G84" s="214"/>
      <c r="H84" s="214"/>
      <c r="I84" s="214"/>
      <c r="J84" s="214"/>
      <c r="K84" s="214"/>
      <c r="L84" s="25"/>
      <c r="M84" s="25"/>
    </row>
    <row r="85" spans="1:13" s="38" customFormat="1" ht="12.75">
      <c r="A85" s="137"/>
      <c r="B85" s="137"/>
      <c r="K85" s="25"/>
      <c r="L85" s="25"/>
      <c r="M85" s="25"/>
    </row>
    <row r="86" spans="1:13" s="38" customFormat="1" ht="12.75">
      <c r="A86" s="137"/>
      <c r="B86" s="137"/>
      <c r="C86" s="38" t="s">
        <v>190</v>
      </c>
      <c r="K86" s="25"/>
      <c r="L86" s="25"/>
      <c r="M86" s="25"/>
    </row>
    <row r="87" spans="1:13" s="38" customFormat="1" ht="12.75">
      <c r="A87" s="137"/>
      <c r="B87" s="137"/>
      <c r="I87" s="142" t="s">
        <v>199</v>
      </c>
      <c r="K87" s="25"/>
      <c r="L87" s="25"/>
      <c r="M87" s="25"/>
    </row>
    <row r="88" spans="1:13" s="38" customFormat="1" ht="12.75">
      <c r="A88" s="137"/>
      <c r="B88" s="137"/>
      <c r="C88" s="38" t="s">
        <v>191</v>
      </c>
      <c r="I88" s="144">
        <v>0.0167</v>
      </c>
      <c r="K88" s="25"/>
      <c r="L88" s="25"/>
      <c r="M88" s="25"/>
    </row>
    <row r="89" spans="1:13" s="38" customFormat="1" ht="12.75">
      <c r="A89" s="137"/>
      <c r="B89" s="137"/>
      <c r="C89" s="38" t="s">
        <v>192</v>
      </c>
      <c r="I89" s="147">
        <v>0.02</v>
      </c>
      <c r="K89" s="25"/>
      <c r="L89" s="25"/>
      <c r="M89" s="25"/>
    </row>
    <row r="90" spans="1:13" s="38" customFormat="1" ht="12.75">
      <c r="A90" s="137"/>
      <c r="B90" s="137"/>
      <c r="C90" s="38" t="s">
        <v>193</v>
      </c>
      <c r="I90" s="147">
        <v>0.02</v>
      </c>
      <c r="K90" s="25"/>
      <c r="L90" s="25"/>
      <c r="M90" s="25"/>
    </row>
    <row r="91" spans="1:13" s="38" customFormat="1" ht="12.75">
      <c r="A91" s="137"/>
      <c r="B91" s="137"/>
      <c r="C91" s="38" t="s">
        <v>194</v>
      </c>
      <c r="I91" s="147">
        <v>0.25</v>
      </c>
      <c r="K91" s="25"/>
      <c r="L91" s="25"/>
      <c r="M91" s="25"/>
    </row>
    <row r="92" spans="1:13" s="38" customFormat="1" ht="12.75">
      <c r="A92" s="137"/>
      <c r="B92" s="137"/>
      <c r="C92" s="38" t="s">
        <v>196</v>
      </c>
      <c r="I92" s="148" t="s">
        <v>200</v>
      </c>
      <c r="K92" s="25"/>
      <c r="L92" s="25"/>
      <c r="M92" s="25"/>
    </row>
    <row r="93" spans="1:13" s="38" customFormat="1" ht="12.75">
      <c r="A93" s="137"/>
      <c r="B93" s="137"/>
      <c r="C93" s="38" t="s">
        <v>195</v>
      </c>
      <c r="I93" s="147">
        <v>0.25</v>
      </c>
      <c r="K93" s="25"/>
      <c r="L93" s="25"/>
      <c r="M93" s="25"/>
    </row>
    <row r="94" spans="1:13" s="38" customFormat="1" ht="12.75">
      <c r="A94" s="137"/>
      <c r="B94" s="137"/>
      <c r="C94" s="38" t="s">
        <v>197</v>
      </c>
      <c r="I94" s="147">
        <v>0.25</v>
      </c>
      <c r="K94" s="25"/>
      <c r="L94" s="25"/>
      <c r="M94" s="25"/>
    </row>
    <row r="95" spans="1:13" s="38" customFormat="1" ht="12.75">
      <c r="A95" s="137"/>
      <c r="B95" s="137"/>
      <c r="C95" s="38" t="s">
        <v>198</v>
      </c>
      <c r="K95" s="25"/>
      <c r="L95" s="25"/>
      <c r="M95" s="25"/>
    </row>
    <row r="96" spans="1:13" s="38" customFormat="1" ht="12.75">
      <c r="A96" s="137"/>
      <c r="B96" s="137"/>
      <c r="K96" s="25"/>
      <c r="L96" s="25"/>
      <c r="M96" s="25"/>
    </row>
    <row r="97" spans="1:13" s="38" customFormat="1" ht="12.75">
      <c r="A97" s="137"/>
      <c r="B97" s="137"/>
      <c r="C97" s="38" t="s">
        <v>270</v>
      </c>
      <c r="K97" s="25"/>
      <c r="L97" s="25"/>
      <c r="M97" s="25"/>
    </row>
    <row r="98" spans="1:13" s="38" customFormat="1" ht="12.75">
      <c r="A98" s="137"/>
      <c r="B98" s="137"/>
      <c r="K98" s="25"/>
      <c r="L98" s="25"/>
      <c r="M98" s="25"/>
    </row>
    <row r="99" spans="1:13" s="38" customFormat="1" ht="12.75">
      <c r="A99" s="137"/>
      <c r="B99" s="137"/>
      <c r="C99" s="213" t="s">
        <v>216</v>
      </c>
      <c r="D99" s="214"/>
      <c r="E99" s="214"/>
      <c r="F99" s="214"/>
      <c r="G99" s="214"/>
      <c r="H99" s="214"/>
      <c r="I99" s="214"/>
      <c r="J99" s="214"/>
      <c r="K99" s="214"/>
      <c r="L99" s="25"/>
      <c r="M99" s="25"/>
    </row>
    <row r="100" spans="1:13" s="38" customFormat="1" ht="12.75">
      <c r="A100" s="137"/>
      <c r="B100" s="137"/>
      <c r="C100" s="214"/>
      <c r="D100" s="214"/>
      <c r="E100" s="214"/>
      <c r="F100" s="214"/>
      <c r="G100" s="214"/>
      <c r="H100" s="214"/>
      <c r="I100" s="214"/>
      <c r="J100" s="214"/>
      <c r="K100" s="214"/>
      <c r="L100" s="25"/>
      <c r="M100" s="25"/>
    </row>
    <row r="101" spans="1:13" s="38" customFormat="1" ht="12.75">
      <c r="A101" s="137"/>
      <c r="B101" s="137"/>
      <c r="K101" s="25"/>
      <c r="L101" s="25"/>
      <c r="M101" s="25"/>
    </row>
    <row r="102" spans="1:13" s="38" customFormat="1" ht="12.75">
      <c r="A102" s="137"/>
      <c r="B102" s="137"/>
      <c r="C102" s="213" t="s">
        <v>217</v>
      </c>
      <c r="D102" s="214"/>
      <c r="E102" s="214"/>
      <c r="F102" s="214"/>
      <c r="G102" s="214"/>
      <c r="H102" s="214"/>
      <c r="I102" s="214"/>
      <c r="J102" s="214"/>
      <c r="K102" s="214"/>
      <c r="L102" s="25"/>
      <c r="M102" s="25"/>
    </row>
    <row r="103" spans="1:13" s="38" customFormat="1" ht="12.75">
      <c r="A103" s="137"/>
      <c r="B103" s="137"/>
      <c r="C103" s="214"/>
      <c r="D103" s="214"/>
      <c r="E103" s="214"/>
      <c r="F103" s="214"/>
      <c r="G103" s="214"/>
      <c r="H103" s="214"/>
      <c r="I103" s="214"/>
      <c r="J103" s="214"/>
      <c r="K103" s="214"/>
      <c r="L103" s="25"/>
      <c r="M103" s="25"/>
    </row>
    <row r="104" spans="1:13" s="38" customFormat="1" ht="12.75">
      <c r="A104" s="137"/>
      <c r="B104" s="137"/>
      <c r="C104" s="214"/>
      <c r="D104" s="214"/>
      <c r="E104" s="214"/>
      <c r="F104" s="214"/>
      <c r="G104" s="214"/>
      <c r="H104" s="214"/>
      <c r="I104" s="214"/>
      <c r="J104" s="214"/>
      <c r="K104" s="214"/>
      <c r="L104" s="25"/>
      <c r="M104" s="25"/>
    </row>
    <row r="105" spans="1:13" s="38" customFormat="1" ht="12.75">
      <c r="A105" s="137"/>
      <c r="B105" s="137"/>
      <c r="C105" s="214"/>
      <c r="D105" s="214"/>
      <c r="E105" s="214"/>
      <c r="F105" s="214"/>
      <c r="G105" s="214"/>
      <c r="H105" s="214"/>
      <c r="I105" s="214"/>
      <c r="J105" s="214"/>
      <c r="K105" s="214"/>
      <c r="L105" s="25"/>
      <c r="M105" s="25"/>
    </row>
    <row r="106" spans="1:13" s="38" customFormat="1" ht="12.75">
      <c r="A106" s="137"/>
      <c r="B106" s="137"/>
      <c r="K106" s="25"/>
      <c r="L106" s="25"/>
      <c r="M106" s="25"/>
    </row>
    <row r="107" spans="1:13" s="38" customFormat="1" ht="12.75">
      <c r="A107" s="137"/>
      <c r="B107" s="137">
        <v>2.9</v>
      </c>
      <c r="C107" s="140" t="s">
        <v>64</v>
      </c>
      <c r="K107" s="25"/>
      <c r="L107" s="25"/>
      <c r="M107" s="25"/>
    </row>
    <row r="108" spans="1:13" s="38" customFormat="1" ht="12.75">
      <c r="A108" s="137"/>
      <c r="B108" s="137"/>
      <c r="C108" s="213" t="s">
        <v>218</v>
      </c>
      <c r="D108" s="214"/>
      <c r="E108" s="214"/>
      <c r="F108" s="214"/>
      <c r="G108" s="214"/>
      <c r="H108" s="214"/>
      <c r="I108" s="214"/>
      <c r="J108" s="214"/>
      <c r="K108" s="214"/>
      <c r="L108" s="25"/>
      <c r="M108" s="25"/>
    </row>
    <row r="109" spans="1:13" s="38" customFormat="1" ht="12.75">
      <c r="A109" s="137"/>
      <c r="B109" s="137"/>
      <c r="C109" s="214"/>
      <c r="D109" s="214"/>
      <c r="E109" s="214"/>
      <c r="F109" s="214"/>
      <c r="G109" s="214"/>
      <c r="H109" s="214"/>
      <c r="I109" s="214"/>
      <c r="J109" s="214"/>
      <c r="K109" s="214"/>
      <c r="L109" s="25"/>
      <c r="M109" s="25"/>
    </row>
    <row r="110" spans="1:13" s="38" customFormat="1" ht="12.75">
      <c r="A110" s="137"/>
      <c r="B110" s="137"/>
      <c r="C110" s="214"/>
      <c r="D110" s="214"/>
      <c r="E110" s="214"/>
      <c r="F110" s="214"/>
      <c r="G110" s="214"/>
      <c r="H110" s="214"/>
      <c r="I110" s="214"/>
      <c r="J110" s="214"/>
      <c r="K110" s="214"/>
      <c r="L110" s="25"/>
      <c r="M110" s="25"/>
    </row>
    <row r="111" spans="1:13" s="38" customFormat="1" ht="12.75">
      <c r="A111" s="137"/>
      <c r="B111" s="137"/>
      <c r="K111" s="25"/>
      <c r="L111" s="25"/>
      <c r="M111" s="25"/>
    </row>
    <row r="112" spans="1:13" s="38" customFormat="1" ht="12.75">
      <c r="A112" s="137"/>
      <c r="B112" s="137"/>
      <c r="C112" s="213" t="s">
        <v>201</v>
      </c>
      <c r="D112" s="214"/>
      <c r="E112" s="214"/>
      <c r="F112" s="214"/>
      <c r="G112" s="214"/>
      <c r="H112" s="214"/>
      <c r="I112" s="214"/>
      <c r="J112" s="214"/>
      <c r="K112" s="214"/>
      <c r="L112" s="25"/>
      <c r="M112" s="25"/>
    </row>
    <row r="113" spans="1:13" s="38" customFormat="1" ht="12.75">
      <c r="A113" s="137"/>
      <c r="B113" s="137"/>
      <c r="C113" s="214"/>
      <c r="D113" s="214"/>
      <c r="E113" s="214"/>
      <c r="F113" s="214"/>
      <c r="G113" s="214"/>
      <c r="H113" s="214"/>
      <c r="I113" s="214"/>
      <c r="J113" s="214"/>
      <c r="K113" s="214"/>
      <c r="L113" s="25"/>
      <c r="M113" s="25"/>
    </row>
    <row r="114" spans="1:13" s="38" customFormat="1" ht="12.75">
      <c r="A114" s="137"/>
      <c r="B114" s="137"/>
      <c r="C114" s="214"/>
      <c r="D114" s="214"/>
      <c r="E114" s="214"/>
      <c r="F114" s="214"/>
      <c r="G114" s="214"/>
      <c r="H114" s="214"/>
      <c r="I114" s="214"/>
      <c r="J114" s="214"/>
      <c r="K114" s="214"/>
      <c r="L114" s="25"/>
      <c r="M114" s="25"/>
    </row>
    <row r="115" spans="1:13" s="38" customFormat="1" ht="12.75">
      <c r="A115" s="137"/>
      <c r="B115" s="137"/>
      <c r="K115" s="25"/>
      <c r="L115" s="25"/>
      <c r="M115" s="25"/>
    </row>
    <row r="116" spans="1:13" s="38" customFormat="1" ht="12.75">
      <c r="A116" s="137"/>
      <c r="B116" s="137"/>
      <c r="C116" s="38" t="s">
        <v>34</v>
      </c>
      <c r="K116" s="25"/>
      <c r="L116" s="25"/>
      <c r="M116" s="25"/>
    </row>
    <row r="117" spans="1:13" s="38" customFormat="1" ht="12.75">
      <c r="A117" s="137"/>
      <c r="B117" s="137"/>
      <c r="K117" s="25"/>
      <c r="L117" s="25"/>
      <c r="M117" s="25"/>
    </row>
    <row r="118" spans="1:13" s="38" customFormat="1" ht="12.75">
      <c r="A118" s="137"/>
      <c r="B118" s="149" t="s">
        <v>24</v>
      </c>
      <c r="C118" s="140" t="s">
        <v>202</v>
      </c>
      <c r="K118" s="25"/>
      <c r="L118" s="25"/>
      <c r="M118" s="25"/>
    </row>
    <row r="119" spans="1:13" s="38" customFormat="1" ht="12.75">
      <c r="A119" s="137"/>
      <c r="B119" s="137"/>
      <c r="C119" s="190" t="s">
        <v>272</v>
      </c>
      <c r="D119" s="205"/>
      <c r="E119" s="205"/>
      <c r="F119" s="205"/>
      <c r="G119" s="205"/>
      <c r="H119" s="205"/>
      <c r="I119" s="205"/>
      <c r="J119" s="205"/>
      <c r="K119" s="205"/>
      <c r="L119" s="25"/>
      <c r="M119" s="25"/>
    </row>
    <row r="120" spans="1:13" s="38" customFormat="1" ht="12.75">
      <c r="A120" s="137"/>
      <c r="B120" s="137"/>
      <c r="C120" s="205"/>
      <c r="D120" s="205"/>
      <c r="E120" s="205"/>
      <c r="F120" s="205"/>
      <c r="G120" s="205"/>
      <c r="H120" s="205"/>
      <c r="I120" s="205"/>
      <c r="J120" s="205"/>
      <c r="K120" s="205"/>
      <c r="L120" s="25"/>
      <c r="M120" s="25"/>
    </row>
    <row r="121" spans="1:13" s="38" customFormat="1" ht="12.75">
      <c r="A121" s="137"/>
      <c r="B121" s="137"/>
      <c r="C121" s="205"/>
      <c r="D121" s="205"/>
      <c r="E121" s="205"/>
      <c r="F121" s="205"/>
      <c r="G121" s="205"/>
      <c r="H121" s="205"/>
      <c r="I121" s="205"/>
      <c r="J121" s="205"/>
      <c r="K121" s="205"/>
      <c r="L121" s="25"/>
      <c r="M121" s="25"/>
    </row>
    <row r="122" spans="1:13" s="38" customFormat="1" ht="12.75">
      <c r="A122" s="137"/>
      <c r="B122" s="137"/>
      <c r="C122" s="205"/>
      <c r="D122" s="205"/>
      <c r="E122" s="205"/>
      <c r="F122" s="205"/>
      <c r="G122" s="205"/>
      <c r="H122" s="205"/>
      <c r="I122" s="205"/>
      <c r="J122" s="205"/>
      <c r="K122" s="205"/>
      <c r="L122" s="25"/>
      <c r="M122" s="25"/>
    </row>
    <row r="123" spans="1:13" s="38" customFormat="1" ht="12.75">
      <c r="A123" s="137"/>
      <c r="B123" s="137"/>
      <c r="C123" s="205"/>
      <c r="D123" s="205"/>
      <c r="E123" s="205"/>
      <c r="F123" s="205"/>
      <c r="G123" s="205"/>
      <c r="H123" s="205"/>
      <c r="I123" s="205"/>
      <c r="J123" s="205"/>
      <c r="K123" s="205"/>
      <c r="L123" s="25"/>
      <c r="M123" s="25"/>
    </row>
    <row r="124" spans="1:13" s="38" customFormat="1" ht="12.75">
      <c r="A124" s="137"/>
      <c r="B124" s="137"/>
      <c r="C124" s="150"/>
      <c r="D124" s="151"/>
      <c r="E124" s="151"/>
      <c r="F124" s="151"/>
      <c r="G124" s="151"/>
      <c r="H124" s="151"/>
      <c r="I124" s="151"/>
      <c r="J124" s="151"/>
      <c r="K124" s="151"/>
      <c r="L124" s="25"/>
      <c r="M124" s="25"/>
    </row>
    <row r="125" spans="1:13" s="38" customFormat="1" ht="12.75">
      <c r="A125" s="137"/>
      <c r="B125" s="137"/>
      <c r="C125" s="213" t="s">
        <v>16</v>
      </c>
      <c r="D125" s="214"/>
      <c r="E125" s="214"/>
      <c r="F125" s="214"/>
      <c r="G125" s="214"/>
      <c r="H125" s="214"/>
      <c r="I125" s="214"/>
      <c r="J125" s="214"/>
      <c r="K125" s="214"/>
      <c r="L125" s="25"/>
      <c r="M125" s="25"/>
    </row>
    <row r="126" spans="1:13" s="38" customFormat="1" ht="12.75">
      <c r="A126" s="137"/>
      <c r="B126" s="137"/>
      <c r="C126" s="214"/>
      <c r="D126" s="214"/>
      <c r="E126" s="214"/>
      <c r="F126" s="214"/>
      <c r="G126" s="214"/>
      <c r="H126" s="214"/>
      <c r="I126" s="214"/>
      <c r="J126" s="214"/>
      <c r="K126" s="214"/>
      <c r="L126" s="25"/>
      <c r="M126" s="25"/>
    </row>
    <row r="127" spans="1:13" s="38" customFormat="1" ht="12.75">
      <c r="A127" s="137"/>
      <c r="B127" s="137"/>
      <c r="C127" s="214"/>
      <c r="D127" s="214"/>
      <c r="E127" s="214"/>
      <c r="F127" s="214"/>
      <c r="G127" s="214"/>
      <c r="H127" s="214"/>
      <c r="I127" s="214"/>
      <c r="J127" s="214"/>
      <c r="K127" s="214"/>
      <c r="L127" s="25"/>
      <c r="M127" s="25"/>
    </row>
    <row r="128" spans="1:13" s="38" customFormat="1" ht="12.75">
      <c r="A128" s="137"/>
      <c r="B128" s="137"/>
      <c r="C128" s="214"/>
      <c r="D128" s="214"/>
      <c r="E128" s="214"/>
      <c r="F128" s="214"/>
      <c r="G128" s="214"/>
      <c r="H128" s="214"/>
      <c r="I128" s="214"/>
      <c r="J128" s="214"/>
      <c r="K128" s="214"/>
      <c r="L128" s="25"/>
      <c r="M128" s="25"/>
    </row>
    <row r="129" spans="1:13" s="38" customFormat="1" ht="12.75">
      <c r="A129" s="137"/>
      <c r="B129" s="137"/>
      <c r="K129" s="25"/>
      <c r="L129" s="25"/>
      <c r="M129" s="25"/>
    </row>
    <row r="130" spans="1:13" s="38" customFormat="1" ht="12.75">
      <c r="A130" s="137"/>
      <c r="B130" s="137">
        <v>2.11</v>
      </c>
      <c r="C130" s="140" t="s">
        <v>203</v>
      </c>
      <c r="K130" s="25"/>
      <c r="L130" s="25"/>
      <c r="M130" s="25"/>
    </row>
    <row r="131" spans="1:13" s="38" customFormat="1" ht="12.75">
      <c r="A131" s="137"/>
      <c r="B131" s="137"/>
      <c r="C131" s="38" t="s">
        <v>204</v>
      </c>
      <c r="K131" s="25"/>
      <c r="L131" s="25"/>
      <c r="M131" s="25"/>
    </row>
    <row r="132" spans="1:13" s="38" customFormat="1" ht="12.75">
      <c r="A132" s="137"/>
      <c r="B132" s="137"/>
      <c r="K132" s="25"/>
      <c r="L132" s="25"/>
      <c r="M132" s="25"/>
    </row>
    <row r="133" spans="1:13" s="38" customFormat="1" ht="12.75">
      <c r="A133" s="137"/>
      <c r="B133" s="137">
        <v>2.12</v>
      </c>
      <c r="C133" s="140" t="s">
        <v>205</v>
      </c>
      <c r="K133" s="25"/>
      <c r="L133" s="25"/>
      <c r="M133" s="25"/>
    </row>
    <row r="134" spans="1:13" s="38" customFormat="1" ht="12.75">
      <c r="A134" s="137"/>
      <c r="B134" s="137"/>
      <c r="C134" s="213" t="s">
        <v>21</v>
      </c>
      <c r="D134" s="214"/>
      <c r="E134" s="214"/>
      <c r="F134" s="214"/>
      <c r="G134" s="214"/>
      <c r="H134" s="214"/>
      <c r="I134" s="214"/>
      <c r="J134" s="214"/>
      <c r="K134" s="214"/>
      <c r="L134" s="25"/>
      <c r="M134" s="25"/>
    </row>
    <row r="135" spans="1:13" s="38" customFormat="1" ht="12.75">
      <c r="A135" s="137"/>
      <c r="B135" s="137"/>
      <c r="C135" s="214"/>
      <c r="D135" s="214"/>
      <c r="E135" s="214"/>
      <c r="F135" s="214"/>
      <c r="G135" s="214"/>
      <c r="H135" s="214"/>
      <c r="I135" s="214"/>
      <c r="J135" s="214"/>
      <c r="K135" s="214"/>
      <c r="L135" s="25"/>
      <c r="M135" s="25"/>
    </row>
    <row r="136" spans="1:13" s="38" customFormat="1" ht="12.75">
      <c r="A136" s="137"/>
      <c r="B136" s="137"/>
      <c r="C136" s="214"/>
      <c r="D136" s="214"/>
      <c r="E136" s="214"/>
      <c r="F136" s="214"/>
      <c r="G136" s="214"/>
      <c r="H136" s="214"/>
      <c r="I136" s="214"/>
      <c r="J136" s="214"/>
      <c r="K136" s="214"/>
      <c r="L136" s="25"/>
      <c r="M136" s="25"/>
    </row>
    <row r="137" spans="1:13" s="38" customFormat="1" ht="12.75">
      <c r="A137" s="137"/>
      <c r="B137" s="137"/>
      <c r="K137" s="25"/>
      <c r="L137" s="25"/>
      <c r="M137" s="25"/>
    </row>
    <row r="138" spans="1:13" s="38" customFormat="1" ht="12.75">
      <c r="A138" s="137"/>
      <c r="B138" s="137">
        <v>2.13</v>
      </c>
      <c r="C138" s="140" t="s">
        <v>206</v>
      </c>
      <c r="K138" s="25"/>
      <c r="L138" s="25"/>
      <c r="M138" s="25"/>
    </row>
    <row r="139" spans="1:13" s="38" customFormat="1" ht="12.75">
      <c r="A139" s="137"/>
      <c r="B139" s="137"/>
      <c r="C139" s="213" t="s">
        <v>22</v>
      </c>
      <c r="D139" s="214"/>
      <c r="E139" s="214"/>
      <c r="F139" s="214"/>
      <c r="G139" s="214"/>
      <c r="H139" s="214"/>
      <c r="I139" s="214"/>
      <c r="J139" s="214"/>
      <c r="K139" s="214"/>
      <c r="L139" s="25"/>
      <c r="M139" s="25"/>
    </row>
    <row r="140" spans="1:13" s="38" customFormat="1" ht="12.75">
      <c r="A140" s="137"/>
      <c r="B140" s="137"/>
      <c r="C140" s="214"/>
      <c r="D140" s="214"/>
      <c r="E140" s="214"/>
      <c r="F140" s="214"/>
      <c r="G140" s="214"/>
      <c r="H140" s="214"/>
      <c r="I140" s="214"/>
      <c r="J140" s="214"/>
      <c r="K140" s="214"/>
      <c r="L140" s="25"/>
      <c r="M140" s="25"/>
    </row>
    <row r="141" spans="1:13" s="38" customFormat="1" ht="12.75">
      <c r="A141" s="137"/>
      <c r="B141" s="137"/>
      <c r="C141" s="214"/>
      <c r="D141" s="214"/>
      <c r="E141" s="214"/>
      <c r="F141" s="214"/>
      <c r="G141" s="214"/>
      <c r="H141" s="214"/>
      <c r="I141" s="214"/>
      <c r="J141" s="214"/>
      <c r="K141" s="214"/>
      <c r="L141" s="25"/>
      <c r="M141" s="25"/>
    </row>
    <row r="142" spans="1:13" s="38" customFormat="1" ht="12.75">
      <c r="A142" s="137"/>
      <c r="B142" s="137"/>
      <c r="K142" s="25"/>
      <c r="L142" s="25"/>
      <c r="M142" s="25"/>
    </row>
    <row r="143" spans="1:13" s="38" customFormat="1" ht="12.75">
      <c r="A143" s="137"/>
      <c r="B143" s="137">
        <v>2.14</v>
      </c>
      <c r="C143" s="140" t="s">
        <v>68</v>
      </c>
      <c r="K143" s="25"/>
      <c r="L143" s="25"/>
      <c r="M143" s="25"/>
    </row>
    <row r="144" spans="1:13" s="38" customFormat="1" ht="12.75">
      <c r="A144" s="137"/>
      <c r="B144" s="137"/>
      <c r="C144" s="213" t="s">
        <v>219</v>
      </c>
      <c r="D144" s="214"/>
      <c r="E144" s="214"/>
      <c r="F144" s="214"/>
      <c r="G144" s="214"/>
      <c r="H144" s="214"/>
      <c r="I144" s="214"/>
      <c r="J144" s="214"/>
      <c r="K144" s="214"/>
      <c r="L144" s="25"/>
      <c r="M144" s="25"/>
    </row>
    <row r="145" spans="1:13" s="38" customFormat="1" ht="12.75">
      <c r="A145" s="137"/>
      <c r="B145" s="137"/>
      <c r="C145" s="214"/>
      <c r="D145" s="214"/>
      <c r="E145" s="214"/>
      <c r="F145" s="214"/>
      <c r="G145" s="214"/>
      <c r="H145" s="214"/>
      <c r="I145" s="214"/>
      <c r="J145" s="214"/>
      <c r="K145" s="214"/>
      <c r="L145" s="25"/>
      <c r="M145" s="25"/>
    </row>
    <row r="146" spans="1:13" s="38" customFormat="1" ht="12.75">
      <c r="A146" s="137"/>
      <c r="B146" s="137"/>
      <c r="C146" s="214"/>
      <c r="D146" s="214"/>
      <c r="E146" s="214"/>
      <c r="F146" s="214"/>
      <c r="G146" s="214"/>
      <c r="H146" s="214"/>
      <c r="I146" s="214"/>
      <c r="J146" s="214"/>
      <c r="K146" s="214"/>
      <c r="L146" s="25"/>
      <c r="M146" s="25"/>
    </row>
    <row r="147" spans="1:13" s="38" customFormat="1" ht="12.75">
      <c r="A147" s="137"/>
      <c r="B147" s="137"/>
      <c r="C147" s="214"/>
      <c r="D147" s="214"/>
      <c r="E147" s="214"/>
      <c r="F147" s="214"/>
      <c r="G147" s="214"/>
      <c r="H147" s="214"/>
      <c r="I147" s="214"/>
      <c r="J147" s="214"/>
      <c r="K147" s="214"/>
      <c r="L147" s="25"/>
      <c r="M147" s="25"/>
    </row>
    <row r="148" spans="1:13" s="38" customFormat="1" ht="12.75">
      <c r="A148" s="137"/>
      <c r="B148" s="137"/>
      <c r="K148" s="25"/>
      <c r="L148" s="25"/>
      <c r="M148" s="25"/>
    </row>
    <row r="149" spans="1:13" s="38" customFormat="1" ht="12.75">
      <c r="A149" s="137"/>
      <c r="B149" s="137">
        <v>2.15</v>
      </c>
      <c r="C149" s="140" t="s">
        <v>207</v>
      </c>
      <c r="K149" s="25"/>
      <c r="L149" s="25"/>
      <c r="M149" s="25"/>
    </row>
    <row r="150" spans="1:13" s="38" customFormat="1" ht="12.75">
      <c r="A150" s="137"/>
      <c r="B150" s="137"/>
      <c r="C150" s="190" t="s">
        <v>220</v>
      </c>
      <c r="D150" s="205"/>
      <c r="E150" s="205"/>
      <c r="F150" s="205"/>
      <c r="G150" s="205"/>
      <c r="H150" s="205"/>
      <c r="I150" s="205"/>
      <c r="J150" s="205"/>
      <c r="K150" s="205"/>
      <c r="L150" s="25"/>
      <c r="M150" s="25"/>
    </row>
    <row r="151" spans="1:13" s="38" customFormat="1" ht="12.75">
      <c r="A151" s="137"/>
      <c r="B151" s="137"/>
      <c r="C151" s="205"/>
      <c r="D151" s="205"/>
      <c r="E151" s="205"/>
      <c r="F151" s="205"/>
      <c r="G151" s="205"/>
      <c r="H151" s="205"/>
      <c r="I151" s="205"/>
      <c r="J151" s="205"/>
      <c r="K151" s="205"/>
      <c r="L151" s="25"/>
      <c r="M151" s="25"/>
    </row>
    <row r="152" spans="1:13" s="38" customFormat="1" ht="12.75">
      <c r="A152" s="137"/>
      <c r="B152" s="137"/>
      <c r="C152" s="138"/>
      <c r="D152" s="138"/>
      <c r="E152" s="138"/>
      <c r="F152" s="138"/>
      <c r="G152" s="138"/>
      <c r="H152" s="138"/>
      <c r="I152" s="138"/>
      <c r="J152" s="138"/>
      <c r="K152" s="138"/>
      <c r="L152" s="25"/>
      <c r="M152" s="25"/>
    </row>
    <row r="153" spans="1:13" s="38" customFormat="1" ht="12.75">
      <c r="A153" s="137"/>
      <c r="B153" s="137">
        <v>2.16</v>
      </c>
      <c r="C153" s="152" t="s">
        <v>208</v>
      </c>
      <c r="D153" s="138"/>
      <c r="E153" s="138"/>
      <c r="F153" s="138"/>
      <c r="G153" s="138"/>
      <c r="H153" s="138"/>
      <c r="I153" s="138"/>
      <c r="J153" s="138"/>
      <c r="K153" s="138"/>
      <c r="L153" s="25"/>
      <c r="M153" s="25"/>
    </row>
    <row r="154" spans="1:13" s="38" customFormat="1" ht="12.75">
      <c r="A154" s="137"/>
      <c r="B154" s="137"/>
      <c r="C154" s="205" t="s">
        <v>221</v>
      </c>
      <c r="D154" s="205"/>
      <c r="E154" s="205"/>
      <c r="F154" s="205"/>
      <c r="G154" s="205"/>
      <c r="H154" s="205"/>
      <c r="I154" s="205"/>
      <c r="J154" s="205"/>
      <c r="K154" s="205"/>
      <c r="L154" s="25"/>
      <c r="M154" s="25"/>
    </row>
    <row r="155" spans="1:13" s="38" customFormat="1" ht="12.75">
      <c r="A155" s="137"/>
      <c r="B155" s="137"/>
      <c r="C155" s="205"/>
      <c r="D155" s="205"/>
      <c r="E155" s="205"/>
      <c r="F155" s="205"/>
      <c r="G155" s="205"/>
      <c r="H155" s="205"/>
      <c r="I155" s="205"/>
      <c r="J155" s="205"/>
      <c r="K155" s="205"/>
      <c r="L155" s="25"/>
      <c r="M155" s="25"/>
    </row>
    <row r="156" spans="1:13" s="38" customFormat="1" ht="12.75">
      <c r="A156" s="137"/>
      <c r="B156" s="137"/>
      <c r="C156" s="205"/>
      <c r="D156" s="205"/>
      <c r="E156" s="205"/>
      <c r="F156" s="205"/>
      <c r="G156" s="205"/>
      <c r="H156" s="205"/>
      <c r="I156" s="205"/>
      <c r="J156" s="205"/>
      <c r="K156" s="205"/>
      <c r="L156" s="25"/>
      <c r="M156" s="25"/>
    </row>
    <row r="157" spans="1:13" s="38" customFormat="1" ht="12.75">
      <c r="A157" s="137"/>
      <c r="B157" s="137"/>
      <c r="C157" s="205"/>
      <c r="D157" s="205"/>
      <c r="E157" s="205"/>
      <c r="F157" s="205"/>
      <c r="G157" s="205"/>
      <c r="H157" s="205"/>
      <c r="I157" s="205"/>
      <c r="J157" s="205"/>
      <c r="K157" s="205"/>
      <c r="L157" s="25"/>
      <c r="M157" s="25"/>
    </row>
    <row r="158" spans="1:13" s="38" customFormat="1" ht="12.75">
      <c r="A158" s="137"/>
      <c r="B158" s="137"/>
      <c r="C158" s="138"/>
      <c r="D158" s="138"/>
      <c r="E158" s="138"/>
      <c r="F158" s="138"/>
      <c r="G158" s="138"/>
      <c r="H158" s="138"/>
      <c r="I158" s="138"/>
      <c r="J158" s="138"/>
      <c r="K158" s="138"/>
      <c r="L158" s="25"/>
      <c r="M158" s="25"/>
    </row>
    <row r="159" spans="1:13" s="38" customFormat="1" ht="12.75">
      <c r="A159" s="137"/>
      <c r="B159" s="137"/>
      <c r="C159" s="205" t="s">
        <v>23</v>
      </c>
      <c r="D159" s="205"/>
      <c r="E159" s="205"/>
      <c r="F159" s="205"/>
      <c r="G159" s="205"/>
      <c r="H159" s="205"/>
      <c r="I159" s="205"/>
      <c r="J159" s="205"/>
      <c r="K159" s="205"/>
      <c r="L159" s="25"/>
      <c r="M159" s="25"/>
    </row>
    <row r="160" spans="1:13" s="38" customFormat="1" ht="12.75">
      <c r="A160" s="137"/>
      <c r="B160" s="137"/>
      <c r="C160" s="205"/>
      <c r="D160" s="205"/>
      <c r="E160" s="205"/>
      <c r="F160" s="205"/>
      <c r="G160" s="205"/>
      <c r="H160" s="205"/>
      <c r="I160" s="205"/>
      <c r="J160" s="205"/>
      <c r="K160" s="205"/>
      <c r="L160" s="25"/>
      <c r="M160" s="25"/>
    </row>
    <row r="161" spans="1:13" s="38" customFormat="1" ht="12.75">
      <c r="A161" s="137"/>
      <c r="B161" s="137"/>
      <c r="C161" s="205"/>
      <c r="D161" s="205"/>
      <c r="E161" s="205"/>
      <c r="F161" s="205"/>
      <c r="G161" s="205"/>
      <c r="H161" s="205"/>
      <c r="I161" s="205"/>
      <c r="J161" s="205"/>
      <c r="K161" s="205"/>
      <c r="L161" s="25"/>
      <c r="M161" s="25"/>
    </row>
    <row r="162" spans="1:13" s="38" customFormat="1" ht="12.75">
      <c r="A162" s="137"/>
      <c r="B162" s="137"/>
      <c r="C162" s="205"/>
      <c r="D162" s="205"/>
      <c r="E162" s="205"/>
      <c r="F162" s="205"/>
      <c r="G162" s="205"/>
      <c r="H162" s="205"/>
      <c r="I162" s="205"/>
      <c r="J162" s="205"/>
      <c r="K162" s="205"/>
      <c r="L162" s="25"/>
      <c r="M162" s="25"/>
    </row>
    <row r="163" spans="1:13" s="38" customFormat="1" ht="12.75">
      <c r="A163" s="137"/>
      <c r="B163" s="137"/>
      <c r="C163" s="205"/>
      <c r="D163" s="205"/>
      <c r="E163" s="205"/>
      <c r="F163" s="205"/>
      <c r="G163" s="205"/>
      <c r="H163" s="205"/>
      <c r="I163" s="205"/>
      <c r="J163" s="205"/>
      <c r="K163" s="205"/>
      <c r="L163" s="25"/>
      <c r="M163" s="25"/>
    </row>
    <row r="164" spans="1:13" s="38" customFormat="1" ht="12.75">
      <c r="A164" s="137"/>
      <c r="B164" s="137"/>
      <c r="C164" s="138"/>
      <c r="D164" s="138"/>
      <c r="E164" s="138"/>
      <c r="F164" s="138"/>
      <c r="G164" s="138"/>
      <c r="H164" s="138"/>
      <c r="I164" s="138"/>
      <c r="J164" s="138"/>
      <c r="K164" s="138"/>
      <c r="L164" s="25"/>
      <c r="M164" s="25"/>
    </row>
    <row r="165" spans="1:13" s="38" customFormat="1" ht="12.75">
      <c r="A165" s="137"/>
      <c r="B165" s="137">
        <v>2.17</v>
      </c>
      <c r="C165" s="152" t="s">
        <v>17</v>
      </c>
      <c r="D165" s="138"/>
      <c r="E165" s="138"/>
      <c r="F165" s="138"/>
      <c r="G165" s="138"/>
      <c r="H165" s="138"/>
      <c r="I165" s="138"/>
      <c r="J165" s="138"/>
      <c r="K165" s="138"/>
      <c r="L165" s="25"/>
      <c r="M165" s="25"/>
    </row>
    <row r="166" spans="1:13" s="38" customFormat="1" ht="12.75">
      <c r="A166" s="137"/>
      <c r="B166" s="137"/>
      <c r="C166" s="153" t="s">
        <v>18</v>
      </c>
      <c r="D166" s="153"/>
      <c r="E166" s="153"/>
      <c r="F166" s="153"/>
      <c r="G166" s="153"/>
      <c r="H166" s="153"/>
      <c r="I166" s="153"/>
      <c r="J166" s="153"/>
      <c r="K166" s="153"/>
      <c r="L166" s="25"/>
      <c r="M166" s="25"/>
    </row>
    <row r="167" spans="1:13" s="38" customFormat="1" ht="12.75">
      <c r="A167" s="137"/>
      <c r="B167" s="137"/>
      <c r="C167" s="154"/>
      <c r="D167" s="154"/>
      <c r="E167" s="154"/>
      <c r="F167" s="154"/>
      <c r="G167" s="154"/>
      <c r="H167" s="154"/>
      <c r="I167" s="154"/>
      <c r="J167" s="154"/>
      <c r="K167" s="115"/>
      <c r="L167" s="25"/>
      <c r="M167" s="25"/>
    </row>
    <row r="168" spans="1:13" s="38" customFormat="1" ht="12.75">
      <c r="A168" s="137"/>
      <c r="B168" s="137">
        <v>2.18</v>
      </c>
      <c r="C168" s="155" t="s">
        <v>209</v>
      </c>
      <c r="D168" s="154"/>
      <c r="E168" s="154"/>
      <c r="F168" s="154"/>
      <c r="G168" s="154"/>
      <c r="H168" s="154"/>
      <c r="I168" s="154"/>
      <c r="J168" s="154"/>
      <c r="K168" s="115"/>
      <c r="L168" s="25"/>
      <c r="M168" s="25"/>
    </row>
    <row r="169" spans="1:13" s="38" customFormat="1" ht="12.75">
      <c r="A169" s="137"/>
      <c r="B169" s="137"/>
      <c r="C169" s="205" t="s">
        <v>35</v>
      </c>
      <c r="D169" s="205"/>
      <c r="E169" s="205"/>
      <c r="F169" s="205"/>
      <c r="G169" s="205"/>
      <c r="H169" s="205"/>
      <c r="I169" s="205"/>
      <c r="J169" s="205"/>
      <c r="K169" s="205"/>
      <c r="L169" s="25"/>
      <c r="M169" s="25"/>
    </row>
    <row r="170" spans="1:13" s="38" customFormat="1" ht="12.75">
      <c r="A170" s="137"/>
      <c r="B170" s="137"/>
      <c r="C170" s="205"/>
      <c r="D170" s="205"/>
      <c r="E170" s="205"/>
      <c r="F170" s="205"/>
      <c r="G170" s="205"/>
      <c r="H170" s="205"/>
      <c r="I170" s="205"/>
      <c r="J170" s="205"/>
      <c r="K170" s="205"/>
      <c r="L170" s="25"/>
      <c r="M170" s="25"/>
    </row>
    <row r="171" spans="1:13" s="38" customFormat="1" ht="12.75">
      <c r="A171" s="137"/>
      <c r="B171" s="137"/>
      <c r="C171" s="205"/>
      <c r="D171" s="205"/>
      <c r="E171" s="205"/>
      <c r="F171" s="205"/>
      <c r="G171" s="205"/>
      <c r="H171" s="205"/>
      <c r="I171" s="205"/>
      <c r="J171" s="205"/>
      <c r="K171" s="205"/>
      <c r="L171" s="25"/>
      <c r="M171" s="25"/>
    </row>
    <row r="172" spans="1:13" s="38" customFormat="1" ht="12.75">
      <c r="A172" s="137"/>
      <c r="B172" s="137"/>
      <c r="C172" s="138"/>
      <c r="D172" s="138"/>
      <c r="E172" s="138"/>
      <c r="F172" s="138"/>
      <c r="G172" s="138"/>
      <c r="H172" s="138"/>
      <c r="I172" s="138"/>
      <c r="J172" s="138"/>
      <c r="K172" s="138"/>
      <c r="L172" s="25"/>
      <c r="M172" s="25"/>
    </row>
    <row r="173" spans="1:13" s="38" customFormat="1" ht="12.75">
      <c r="A173" s="137"/>
      <c r="B173" s="137"/>
      <c r="C173" s="205" t="s">
        <v>36</v>
      </c>
      <c r="D173" s="205"/>
      <c r="E173" s="205"/>
      <c r="F173" s="205"/>
      <c r="G173" s="205"/>
      <c r="H173" s="205"/>
      <c r="I173" s="205"/>
      <c r="J173" s="205"/>
      <c r="K173" s="205"/>
      <c r="L173" s="25"/>
      <c r="M173" s="25"/>
    </row>
    <row r="174" spans="1:13" s="38" customFormat="1" ht="12.75">
      <c r="A174" s="137"/>
      <c r="B174" s="137"/>
      <c r="C174" s="205"/>
      <c r="D174" s="205"/>
      <c r="E174" s="205"/>
      <c r="F174" s="205"/>
      <c r="G174" s="205"/>
      <c r="H174" s="205"/>
      <c r="I174" s="205"/>
      <c r="J174" s="205"/>
      <c r="K174" s="205"/>
      <c r="L174" s="25"/>
      <c r="M174" s="25"/>
    </row>
    <row r="175" spans="1:13" s="38" customFormat="1" ht="12.75" customHeight="1">
      <c r="A175" s="137"/>
      <c r="B175" s="137"/>
      <c r="C175" s="205"/>
      <c r="D175" s="205"/>
      <c r="E175" s="205"/>
      <c r="F175" s="205"/>
      <c r="G175" s="205"/>
      <c r="H175" s="205"/>
      <c r="I175" s="205"/>
      <c r="J175" s="205"/>
      <c r="K175" s="205"/>
      <c r="L175" s="25"/>
      <c r="M175" s="25"/>
    </row>
    <row r="176" spans="1:13" s="38" customFormat="1" ht="12.75">
      <c r="A176" s="137"/>
      <c r="B176" s="137"/>
      <c r="C176" s="205"/>
      <c r="D176" s="205"/>
      <c r="E176" s="205"/>
      <c r="F176" s="205"/>
      <c r="G176" s="205"/>
      <c r="H176" s="205"/>
      <c r="I176" s="205"/>
      <c r="J176" s="205"/>
      <c r="K176" s="205"/>
      <c r="L176" s="25"/>
      <c r="M176" s="25"/>
    </row>
    <row r="177" spans="1:13" s="38" customFormat="1" ht="12.75">
      <c r="A177" s="137"/>
      <c r="B177" s="137"/>
      <c r="C177" s="205"/>
      <c r="D177" s="205"/>
      <c r="E177" s="205"/>
      <c r="F177" s="205"/>
      <c r="G177" s="205"/>
      <c r="H177" s="205"/>
      <c r="I177" s="205"/>
      <c r="J177" s="205"/>
      <c r="K177" s="205"/>
      <c r="L177" s="25"/>
      <c r="M177" s="25"/>
    </row>
    <row r="178" spans="1:13" s="38" customFormat="1" ht="12.75">
      <c r="A178" s="137"/>
      <c r="B178" s="137"/>
      <c r="C178" s="205"/>
      <c r="D178" s="205"/>
      <c r="E178" s="205"/>
      <c r="F178" s="205"/>
      <c r="G178" s="205"/>
      <c r="H178" s="205"/>
      <c r="I178" s="205"/>
      <c r="J178" s="205"/>
      <c r="K178" s="205"/>
      <c r="L178" s="25"/>
      <c r="M178" s="25"/>
    </row>
    <row r="179" spans="1:13" s="38" customFormat="1" ht="12.75">
      <c r="A179" s="137"/>
      <c r="B179" s="78"/>
      <c r="K179" s="25"/>
      <c r="L179" s="25"/>
      <c r="M179" s="25"/>
    </row>
    <row r="180" spans="1:13" s="38" customFormat="1" ht="12.75">
      <c r="A180" s="137">
        <v>3</v>
      </c>
      <c r="B180" s="78" t="s">
        <v>83</v>
      </c>
      <c r="K180" s="25"/>
      <c r="L180" s="25"/>
      <c r="M180" s="25"/>
    </row>
    <row r="181" spans="1:13" s="38" customFormat="1" ht="12.75">
      <c r="A181" s="79"/>
      <c r="B181" s="213" t="s">
        <v>165</v>
      </c>
      <c r="C181" s="214"/>
      <c r="D181" s="214"/>
      <c r="E181" s="214"/>
      <c r="F181" s="214"/>
      <c r="G181" s="214"/>
      <c r="H181" s="214"/>
      <c r="I181" s="214"/>
      <c r="J181" s="214"/>
      <c r="K181" s="214"/>
      <c r="L181" s="25"/>
      <c r="M181" s="25"/>
    </row>
    <row r="182" spans="1:13" s="38" customFormat="1" ht="12.75">
      <c r="A182" s="79"/>
      <c r="B182" s="214"/>
      <c r="C182" s="214"/>
      <c r="D182" s="214"/>
      <c r="E182" s="214"/>
      <c r="F182" s="214"/>
      <c r="G182" s="214"/>
      <c r="H182" s="214"/>
      <c r="I182" s="214"/>
      <c r="J182" s="214"/>
      <c r="K182" s="214"/>
      <c r="L182" s="25"/>
      <c r="M182" s="25"/>
    </row>
    <row r="183" spans="1:13" s="38" customFormat="1" ht="12.75">
      <c r="A183" s="79"/>
      <c r="B183" s="141"/>
      <c r="C183" s="141"/>
      <c r="D183" s="141"/>
      <c r="E183" s="141"/>
      <c r="F183" s="141"/>
      <c r="G183" s="141"/>
      <c r="H183" s="141"/>
      <c r="I183" s="141"/>
      <c r="J183" s="141"/>
      <c r="K183" s="141"/>
      <c r="L183" s="25"/>
      <c r="M183" s="25"/>
    </row>
    <row r="184" spans="1:13" s="38" customFormat="1" ht="12.75">
      <c r="A184" s="137">
        <v>4</v>
      </c>
      <c r="B184" s="78" t="s">
        <v>166</v>
      </c>
      <c r="K184" s="25"/>
      <c r="L184" s="25"/>
      <c r="M184" s="25"/>
    </row>
    <row r="185" spans="1:13" s="38" customFormat="1" ht="12.75">
      <c r="A185" s="79"/>
      <c r="B185" s="204" t="s">
        <v>167</v>
      </c>
      <c r="C185" s="204"/>
      <c r="D185" s="204"/>
      <c r="E185" s="204"/>
      <c r="F185" s="204"/>
      <c r="G185" s="204"/>
      <c r="H185" s="204"/>
      <c r="I185" s="204"/>
      <c r="J185" s="204"/>
      <c r="K185" s="204"/>
      <c r="L185" s="25"/>
      <c r="M185" s="25"/>
    </row>
    <row r="186" spans="1:13" s="38" customFormat="1" ht="12.75">
      <c r="A186" s="79"/>
      <c r="B186" s="204"/>
      <c r="C186" s="204"/>
      <c r="D186" s="204"/>
      <c r="E186" s="204"/>
      <c r="F186" s="204"/>
      <c r="G186" s="204"/>
      <c r="H186" s="204"/>
      <c r="I186" s="204"/>
      <c r="J186" s="204"/>
      <c r="K186" s="204"/>
      <c r="L186" s="25"/>
      <c r="M186" s="25"/>
    </row>
    <row r="187" spans="1:13" s="38" customFormat="1" ht="12.75">
      <c r="A187" s="79"/>
      <c r="B187" s="104"/>
      <c r="C187" s="104"/>
      <c r="D187" s="104"/>
      <c r="E187" s="104"/>
      <c r="F187" s="104"/>
      <c r="G187" s="104"/>
      <c r="H187" s="104"/>
      <c r="I187" s="104"/>
      <c r="J187" s="104"/>
      <c r="K187" s="104"/>
      <c r="L187" s="25"/>
      <c r="M187" s="25"/>
    </row>
    <row r="188" spans="1:13" s="38" customFormat="1" ht="12.75">
      <c r="A188" s="137">
        <v>5</v>
      </c>
      <c r="B188" s="78" t="s">
        <v>168</v>
      </c>
      <c r="C188" s="104"/>
      <c r="D188" s="104"/>
      <c r="E188" s="104"/>
      <c r="F188" s="104"/>
      <c r="G188" s="104"/>
      <c r="H188" s="104"/>
      <c r="I188" s="104"/>
      <c r="J188" s="104"/>
      <c r="K188" s="104"/>
      <c r="L188" s="25"/>
      <c r="M188" s="25"/>
    </row>
    <row r="189" spans="1:13" s="38" customFormat="1" ht="12.75">
      <c r="A189" s="137"/>
      <c r="B189" s="117" t="s">
        <v>169</v>
      </c>
      <c r="C189" s="117"/>
      <c r="D189" s="117"/>
      <c r="E189" s="117"/>
      <c r="F189" s="117"/>
      <c r="G189" s="117"/>
      <c r="H189" s="117"/>
      <c r="I189" s="117"/>
      <c r="J189" s="117"/>
      <c r="K189" s="117"/>
      <c r="L189" s="25"/>
      <c r="M189" s="25"/>
    </row>
    <row r="190" spans="1:13" s="38" customFormat="1" ht="12.75">
      <c r="A190" s="137"/>
      <c r="B190" s="117"/>
      <c r="C190" s="117"/>
      <c r="D190" s="117"/>
      <c r="E190" s="117"/>
      <c r="F190" s="117"/>
      <c r="G190" s="117"/>
      <c r="H190" s="117"/>
      <c r="I190" s="117"/>
      <c r="J190" s="117"/>
      <c r="K190" s="117"/>
      <c r="L190" s="25"/>
      <c r="M190" s="25"/>
    </row>
    <row r="191" spans="1:13" s="38" customFormat="1" ht="12.75">
      <c r="A191" s="137">
        <v>6</v>
      </c>
      <c r="B191" s="78" t="s">
        <v>170</v>
      </c>
      <c r="C191" s="104"/>
      <c r="D191" s="104"/>
      <c r="E191" s="104"/>
      <c r="F191" s="104"/>
      <c r="G191" s="104"/>
      <c r="H191" s="104"/>
      <c r="I191" s="104"/>
      <c r="J191" s="104"/>
      <c r="K191" s="104"/>
      <c r="L191" s="25"/>
      <c r="M191" s="25"/>
    </row>
    <row r="192" spans="1:13" s="38" customFormat="1" ht="12.75">
      <c r="A192" s="137"/>
      <c r="B192" s="38" t="s">
        <v>271</v>
      </c>
      <c r="C192" s="104"/>
      <c r="D192" s="104"/>
      <c r="E192" s="104"/>
      <c r="F192" s="104"/>
      <c r="G192" s="104"/>
      <c r="H192" s="104"/>
      <c r="I192" s="104"/>
      <c r="J192" s="104"/>
      <c r="K192" s="104"/>
      <c r="L192" s="25"/>
      <c r="M192" s="25"/>
    </row>
    <row r="193" spans="1:13" s="38" customFormat="1" ht="12.75">
      <c r="A193" s="137"/>
      <c r="B193" s="78"/>
      <c r="C193" s="104"/>
      <c r="D193" s="104"/>
      <c r="E193" s="104"/>
      <c r="F193" s="104"/>
      <c r="G193" s="104"/>
      <c r="H193" s="104"/>
      <c r="I193" s="104"/>
      <c r="J193" s="104"/>
      <c r="K193" s="104"/>
      <c r="L193" s="25"/>
      <c r="M193" s="25"/>
    </row>
    <row r="194" spans="1:13" s="38" customFormat="1" ht="12.75">
      <c r="A194" s="137">
        <v>7</v>
      </c>
      <c r="B194" s="78" t="s">
        <v>92</v>
      </c>
      <c r="K194" s="25"/>
      <c r="L194" s="25"/>
      <c r="M194" s="25"/>
    </row>
    <row r="195" spans="1:13" s="38" customFormat="1" ht="12.75">
      <c r="A195" s="137"/>
      <c r="B195" s="204" t="s">
        <v>12</v>
      </c>
      <c r="C195" s="204"/>
      <c r="D195" s="204"/>
      <c r="E195" s="204"/>
      <c r="F195" s="204"/>
      <c r="G195" s="204"/>
      <c r="H195" s="204"/>
      <c r="I195" s="204"/>
      <c r="J195" s="204"/>
      <c r="K195" s="204"/>
      <c r="L195" s="25"/>
      <c r="M195" s="25"/>
    </row>
    <row r="196" spans="1:13" s="38" customFormat="1" ht="12.75">
      <c r="A196" s="137"/>
      <c r="B196" s="204"/>
      <c r="C196" s="204"/>
      <c r="D196" s="204"/>
      <c r="E196" s="204"/>
      <c r="F196" s="204"/>
      <c r="G196" s="204"/>
      <c r="H196" s="204"/>
      <c r="I196" s="204"/>
      <c r="J196" s="204"/>
      <c r="K196" s="204"/>
      <c r="L196" s="25"/>
      <c r="M196" s="25"/>
    </row>
    <row r="197" spans="1:13" s="38" customFormat="1" ht="12.75">
      <c r="A197" s="137"/>
      <c r="B197" s="204"/>
      <c r="C197" s="204"/>
      <c r="D197" s="204"/>
      <c r="E197" s="204"/>
      <c r="F197" s="204"/>
      <c r="G197" s="204"/>
      <c r="H197" s="204"/>
      <c r="I197" s="204"/>
      <c r="J197" s="204"/>
      <c r="K197" s="204"/>
      <c r="L197" s="25"/>
      <c r="M197" s="25"/>
    </row>
    <row r="198" spans="1:13" s="38" customFormat="1" ht="12.75">
      <c r="A198" s="137"/>
      <c r="B198" s="204"/>
      <c r="C198" s="204"/>
      <c r="D198" s="204"/>
      <c r="E198" s="204"/>
      <c r="F198" s="204"/>
      <c r="G198" s="204"/>
      <c r="H198" s="204"/>
      <c r="I198" s="204"/>
      <c r="J198" s="204"/>
      <c r="K198" s="204"/>
      <c r="L198" s="25"/>
      <c r="M198" s="25"/>
    </row>
    <row r="199" spans="1:13" s="38" customFormat="1" ht="12.75">
      <c r="A199" s="137"/>
      <c r="B199" s="190"/>
      <c r="C199" s="190"/>
      <c r="D199" s="190"/>
      <c r="E199" s="190"/>
      <c r="F199" s="190"/>
      <c r="G199" s="190"/>
      <c r="H199" s="190"/>
      <c r="I199" s="190"/>
      <c r="J199" s="190"/>
      <c r="K199" s="190"/>
      <c r="L199" s="25"/>
      <c r="M199" s="25"/>
    </row>
    <row r="200" spans="1:13" s="38" customFormat="1" ht="12.75">
      <c r="A200" s="137"/>
      <c r="B200" s="105"/>
      <c r="C200" s="105"/>
      <c r="D200" s="105"/>
      <c r="E200" s="105"/>
      <c r="F200" s="105"/>
      <c r="G200" s="105"/>
      <c r="H200" s="105"/>
      <c r="I200" s="105"/>
      <c r="J200" s="105"/>
      <c r="K200" s="105"/>
      <c r="L200" s="25"/>
      <c r="M200" s="25"/>
    </row>
    <row r="201" spans="1:18" s="38" customFormat="1" ht="12.75">
      <c r="A201" s="137">
        <v>8</v>
      </c>
      <c r="B201" s="78" t="s">
        <v>93</v>
      </c>
      <c r="K201" s="25"/>
      <c r="L201" s="25"/>
      <c r="M201" s="25"/>
      <c r="N201" s="40"/>
      <c r="O201" s="102"/>
      <c r="P201" s="102"/>
      <c r="Q201" s="102"/>
      <c r="R201" s="40"/>
    </row>
    <row r="202" spans="1:18" s="38" customFormat="1" ht="12.75">
      <c r="A202" s="137"/>
      <c r="B202" s="206" t="s">
        <v>3</v>
      </c>
      <c r="C202" s="211"/>
      <c r="D202" s="211"/>
      <c r="E202" s="211"/>
      <c r="F202" s="211"/>
      <c r="G202" s="211"/>
      <c r="H202" s="211"/>
      <c r="I202" s="211"/>
      <c r="J202" s="211"/>
      <c r="K202" s="211"/>
      <c r="L202" s="25"/>
      <c r="M202" s="25"/>
      <c r="N202" s="40"/>
      <c r="O202" s="102"/>
      <c r="P202" s="102"/>
      <c r="Q202" s="102"/>
      <c r="R202" s="40"/>
    </row>
    <row r="203" spans="1:18" s="38" customFormat="1" ht="12.75">
      <c r="A203" s="137"/>
      <c r="B203" s="211"/>
      <c r="C203" s="211"/>
      <c r="D203" s="211"/>
      <c r="E203" s="211"/>
      <c r="F203" s="211"/>
      <c r="G203" s="211"/>
      <c r="H203" s="211"/>
      <c r="I203" s="211"/>
      <c r="J203" s="211"/>
      <c r="K203" s="211"/>
      <c r="L203" s="25"/>
      <c r="M203" s="25"/>
      <c r="N203" s="40"/>
      <c r="O203" s="102"/>
      <c r="P203" s="102"/>
      <c r="Q203" s="102"/>
      <c r="R203" s="40"/>
    </row>
    <row r="204" spans="1:18" s="38" customFormat="1" ht="12.75">
      <c r="A204" s="137"/>
      <c r="B204" s="211"/>
      <c r="C204" s="211"/>
      <c r="D204" s="211"/>
      <c r="E204" s="211"/>
      <c r="F204" s="211"/>
      <c r="G204" s="211"/>
      <c r="H204" s="211"/>
      <c r="I204" s="211"/>
      <c r="J204" s="211"/>
      <c r="K204" s="211"/>
      <c r="L204" s="25"/>
      <c r="M204" s="25"/>
      <c r="N204" s="40"/>
      <c r="O204" s="102"/>
      <c r="P204" s="102"/>
      <c r="Q204" s="102"/>
      <c r="R204" s="40"/>
    </row>
    <row r="205" spans="1:18" s="38" customFormat="1" ht="12.75">
      <c r="A205" s="137"/>
      <c r="B205" s="211"/>
      <c r="C205" s="211"/>
      <c r="D205" s="211"/>
      <c r="E205" s="211"/>
      <c r="F205" s="211"/>
      <c r="G205" s="211"/>
      <c r="H205" s="211"/>
      <c r="I205" s="211"/>
      <c r="J205" s="211"/>
      <c r="K205" s="211"/>
      <c r="L205" s="25"/>
      <c r="M205" s="25"/>
      <c r="N205" s="40"/>
      <c r="O205" s="102"/>
      <c r="P205" s="102"/>
      <c r="Q205" s="102"/>
      <c r="R205" s="40"/>
    </row>
    <row r="206" spans="1:18" s="38" customFormat="1" ht="12.75">
      <c r="A206" s="137"/>
      <c r="B206" s="211"/>
      <c r="C206" s="211"/>
      <c r="D206" s="211"/>
      <c r="E206" s="211"/>
      <c r="F206" s="211"/>
      <c r="G206" s="211"/>
      <c r="H206" s="211"/>
      <c r="I206" s="211"/>
      <c r="J206" s="211"/>
      <c r="K206" s="211"/>
      <c r="L206" s="25"/>
      <c r="M206" s="25"/>
      <c r="N206" s="40"/>
      <c r="O206" s="102"/>
      <c r="P206" s="102"/>
      <c r="Q206" s="102"/>
      <c r="R206" s="40"/>
    </row>
    <row r="207" spans="1:18" s="38" customFormat="1" ht="12.75">
      <c r="A207" s="137"/>
      <c r="B207" s="156"/>
      <c r="C207" s="156"/>
      <c r="D207" s="156"/>
      <c r="E207" s="156"/>
      <c r="F207" s="156"/>
      <c r="G207" s="156"/>
      <c r="H207" s="156"/>
      <c r="I207" s="156"/>
      <c r="J207" s="156"/>
      <c r="K207" s="156"/>
      <c r="L207" s="25"/>
      <c r="M207" s="25"/>
      <c r="N207" s="40"/>
      <c r="O207" s="102"/>
      <c r="P207" s="102"/>
      <c r="Q207" s="102"/>
      <c r="R207" s="40"/>
    </row>
    <row r="208" spans="1:13" s="38" customFormat="1" ht="12.75">
      <c r="A208" s="137">
        <v>9</v>
      </c>
      <c r="B208" s="78" t="s">
        <v>84</v>
      </c>
      <c r="H208" s="105"/>
      <c r="I208" s="105"/>
      <c r="J208" s="105"/>
      <c r="K208" s="105"/>
      <c r="L208" s="25"/>
      <c r="M208" s="25"/>
    </row>
    <row r="209" spans="1:13" s="38" customFormat="1" ht="12.75">
      <c r="A209" s="79"/>
      <c r="B209" s="38" t="s">
        <v>19</v>
      </c>
      <c r="H209" s="105"/>
      <c r="I209" s="105"/>
      <c r="J209" s="105"/>
      <c r="K209" s="105"/>
      <c r="L209" s="25"/>
      <c r="M209" s="25"/>
    </row>
    <row r="210" spans="1:13" s="38" customFormat="1" ht="12.75">
      <c r="A210" s="137"/>
      <c r="B210" s="105"/>
      <c r="C210" s="105"/>
      <c r="D210" s="105"/>
      <c r="E210" s="105"/>
      <c r="F210" s="105"/>
      <c r="G210" s="105"/>
      <c r="H210" s="105"/>
      <c r="I210" s="105"/>
      <c r="J210" s="105"/>
      <c r="K210" s="105"/>
      <c r="L210" s="25"/>
      <c r="M210" s="25"/>
    </row>
    <row r="211" spans="1:13" s="38" customFormat="1" ht="12.75">
      <c r="A211" s="137">
        <v>10</v>
      </c>
      <c r="B211" s="78" t="s">
        <v>105</v>
      </c>
      <c r="K211" s="25"/>
      <c r="L211" s="25"/>
      <c r="M211" s="25"/>
    </row>
    <row r="212" spans="1:13" s="38" customFormat="1" ht="51">
      <c r="A212" s="137"/>
      <c r="B212" s="78"/>
      <c r="E212" s="157" t="s">
        <v>46</v>
      </c>
      <c r="F212" s="157"/>
      <c r="G212" s="157" t="s">
        <v>47</v>
      </c>
      <c r="H212" s="157"/>
      <c r="I212" s="157" t="s">
        <v>48</v>
      </c>
      <c r="J212" s="157"/>
      <c r="K212" s="157" t="s">
        <v>49</v>
      </c>
      <c r="L212" s="25"/>
      <c r="M212" s="25"/>
    </row>
    <row r="213" spans="1:13" s="38" customFormat="1" ht="12.75">
      <c r="A213" s="137"/>
      <c r="B213" s="78"/>
      <c r="E213" s="158">
        <v>38717</v>
      </c>
      <c r="F213" s="158"/>
      <c r="G213" s="158">
        <v>38352</v>
      </c>
      <c r="H213" s="159"/>
      <c r="I213" s="158">
        <v>38717</v>
      </c>
      <c r="J213" s="158"/>
      <c r="K213" s="158">
        <v>38352</v>
      </c>
      <c r="L213" s="25"/>
      <c r="M213" s="25"/>
    </row>
    <row r="214" spans="1:13" s="38" customFormat="1" ht="12.75">
      <c r="A214" s="137"/>
      <c r="B214" s="78"/>
      <c r="E214" s="160" t="s">
        <v>50</v>
      </c>
      <c r="F214" s="160"/>
      <c r="G214" s="160" t="s">
        <v>50</v>
      </c>
      <c r="H214" s="160"/>
      <c r="I214" s="160" t="s">
        <v>50</v>
      </c>
      <c r="J214" s="160"/>
      <c r="K214" s="160" t="s">
        <v>50</v>
      </c>
      <c r="L214" s="25"/>
      <c r="M214" s="25"/>
    </row>
    <row r="215" spans="1:13" s="38" customFormat="1" ht="12.75">
      <c r="A215" s="137"/>
      <c r="B215" s="190" t="s">
        <v>20</v>
      </c>
      <c r="C215" s="190"/>
      <c r="D215" s="190"/>
      <c r="I215" s="79"/>
      <c r="K215" s="80"/>
      <c r="L215" s="25"/>
      <c r="M215" s="25"/>
    </row>
    <row r="216" spans="1:13" s="38" customFormat="1" ht="13.5" thickBot="1">
      <c r="A216" s="137"/>
      <c r="B216" s="190"/>
      <c r="C216" s="190"/>
      <c r="D216" s="190"/>
      <c r="E216" s="81">
        <v>587</v>
      </c>
      <c r="F216" s="79"/>
      <c r="G216" s="76" t="s">
        <v>51</v>
      </c>
      <c r="I216" s="81">
        <v>587</v>
      </c>
      <c r="J216" s="79"/>
      <c r="K216" s="76" t="s">
        <v>51</v>
      </c>
      <c r="L216" s="25"/>
      <c r="M216" s="25"/>
    </row>
    <row r="217" spans="1:13" s="38" customFormat="1" ht="13.5" thickTop="1">
      <c r="A217" s="137"/>
      <c r="K217" s="25"/>
      <c r="L217" s="25"/>
      <c r="M217" s="25"/>
    </row>
    <row r="218" spans="1:13" s="38" customFormat="1" ht="12.75">
      <c r="A218" s="79"/>
      <c r="B218" s="204" t="s">
        <v>286</v>
      </c>
      <c r="C218" s="204"/>
      <c r="D218" s="204"/>
      <c r="E218" s="204"/>
      <c r="F218" s="204"/>
      <c r="G218" s="204"/>
      <c r="H218" s="204"/>
      <c r="I218" s="204"/>
      <c r="J218" s="204"/>
      <c r="K218" s="204"/>
      <c r="L218" s="25"/>
      <c r="M218" s="25"/>
    </row>
    <row r="219" spans="1:13" s="38" customFormat="1" ht="12.75">
      <c r="A219" s="79"/>
      <c r="B219" s="204"/>
      <c r="C219" s="204"/>
      <c r="D219" s="204"/>
      <c r="E219" s="204"/>
      <c r="F219" s="204"/>
      <c r="G219" s="204"/>
      <c r="H219" s="204"/>
      <c r="I219" s="204"/>
      <c r="J219" s="204"/>
      <c r="K219" s="204"/>
      <c r="L219" s="25"/>
      <c r="M219" s="25"/>
    </row>
    <row r="220" spans="1:13" s="38" customFormat="1" ht="12.75">
      <c r="A220" s="79"/>
      <c r="B220" s="104"/>
      <c r="C220" s="104"/>
      <c r="D220" s="104"/>
      <c r="E220" s="104"/>
      <c r="F220" s="104"/>
      <c r="G220" s="104"/>
      <c r="H220" s="104"/>
      <c r="I220" s="104"/>
      <c r="J220" s="104"/>
      <c r="K220" s="104"/>
      <c r="L220" s="25"/>
      <c r="M220" s="25"/>
    </row>
    <row r="221" spans="1:13" s="38" customFormat="1" ht="12.75">
      <c r="A221" s="79"/>
      <c r="B221" s="204" t="s">
        <v>313</v>
      </c>
      <c r="C221" s="205"/>
      <c r="D221" s="205"/>
      <c r="E221" s="205"/>
      <c r="F221" s="205"/>
      <c r="G221" s="205"/>
      <c r="H221" s="205"/>
      <c r="I221" s="205"/>
      <c r="J221" s="205"/>
      <c r="K221" s="205"/>
      <c r="L221" s="25"/>
      <c r="M221" s="25"/>
    </row>
    <row r="222" spans="1:13" s="38" customFormat="1" ht="12.75">
      <c r="A222" s="79"/>
      <c r="B222" s="205"/>
      <c r="C222" s="205"/>
      <c r="D222" s="205"/>
      <c r="E222" s="205"/>
      <c r="F222" s="205"/>
      <c r="G222" s="205"/>
      <c r="H222" s="205"/>
      <c r="I222" s="205"/>
      <c r="J222" s="205"/>
      <c r="K222" s="205"/>
      <c r="L222" s="25"/>
      <c r="M222" s="25"/>
    </row>
    <row r="223" spans="1:13" s="38" customFormat="1" ht="12.75">
      <c r="A223" s="79"/>
      <c r="B223" s="205"/>
      <c r="C223" s="205"/>
      <c r="D223" s="205"/>
      <c r="E223" s="205"/>
      <c r="F223" s="205"/>
      <c r="G223" s="205"/>
      <c r="H223" s="205"/>
      <c r="I223" s="205"/>
      <c r="J223" s="205"/>
      <c r="K223" s="205"/>
      <c r="L223" s="25"/>
      <c r="M223" s="25"/>
    </row>
    <row r="224" spans="1:13" s="38" customFormat="1" ht="12.75">
      <c r="A224" s="79"/>
      <c r="B224" s="205"/>
      <c r="C224" s="205"/>
      <c r="D224" s="205"/>
      <c r="E224" s="205"/>
      <c r="F224" s="205"/>
      <c r="G224" s="205"/>
      <c r="H224" s="205"/>
      <c r="I224" s="205"/>
      <c r="J224" s="205"/>
      <c r="K224" s="205"/>
      <c r="L224" s="25"/>
      <c r="M224" s="25"/>
    </row>
    <row r="225" spans="1:13" s="38" customFormat="1" ht="12.75">
      <c r="A225" s="79"/>
      <c r="B225" s="138"/>
      <c r="C225" s="138"/>
      <c r="D225" s="138"/>
      <c r="E225" s="138"/>
      <c r="F225" s="138"/>
      <c r="G225" s="138"/>
      <c r="H225" s="138"/>
      <c r="I225" s="138"/>
      <c r="J225" s="138"/>
      <c r="K225" s="138"/>
      <c r="L225" s="25"/>
      <c r="M225" s="25"/>
    </row>
    <row r="226" spans="1:13" s="38" customFormat="1" ht="12.75">
      <c r="A226" s="79"/>
      <c r="B226" s="188" t="s">
        <v>0</v>
      </c>
      <c r="C226" s="203"/>
      <c r="D226" s="203"/>
      <c r="E226" s="203"/>
      <c r="F226" s="203"/>
      <c r="G226" s="203"/>
      <c r="H226" s="203"/>
      <c r="I226" s="203"/>
      <c r="J226" s="203"/>
      <c r="K226" s="203"/>
      <c r="L226" s="25"/>
      <c r="M226" s="25"/>
    </row>
    <row r="227" spans="1:13" s="38" customFormat="1" ht="12.75">
      <c r="A227" s="79"/>
      <c r="B227" s="203"/>
      <c r="C227" s="203"/>
      <c r="D227" s="203"/>
      <c r="E227" s="203"/>
      <c r="F227" s="203"/>
      <c r="G227" s="203"/>
      <c r="H227" s="203"/>
      <c r="I227" s="203"/>
      <c r="J227" s="203"/>
      <c r="K227" s="203"/>
      <c r="L227" s="25"/>
      <c r="M227" s="25"/>
    </row>
    <row r="228" spans="1:13" s="38" customFormat="1" ht="12.75">
      <c r="A228" s="79"/>
      <c r="B228" s="203"/>
      <c r="C228" s="203"/>
      <c r="D228" s="203"/>
      <c r="E228" s="203"/>
      <c r="F228" s="203"/>
      <c r="G228" s="203"/>
      <c r="H228" s="203"/>
      <c r="I228" s="203"/>
      <c r="J228" s="203"/>
      <c r="K228" s="203"/>
      <c r="L228" s="25"/>
      <c r="M228" s="25"/>
    </row>
    <row r="229" spans="1:13" s="38" customFormat="1" ht="12.75">
      <c r="A229" s="79"/>
      <c r="B229" s="203"/>
      <c r="C229" s="203"/>
      <c r="D229" s="203"/>
      <c r="E229" s="203"/>
      <c r="F229" s="203"/>
      <c r="G229" s="203"/>
      <c r="H229" s="203"/>
      <c r="I229" s="203"/>
      <c r="J229" s="203"/>
      <c r="K229" s="203"/>
      <c r="L229" s="25"/>
      <c r="M229" s="25"/>
    </row>
    <row r="230" spans="1:13" s="38" customFormat="1" ht="12.75">
      <c r="A230" s="79"/>
      <c r="B230" s="203"/>
      <c r="C230" s="203"/>
      <c r="D230" s="203"/>
      <c r="E230" s="203"/>
      <c r="F230" s="203"/>
      <c r="G230" s="203"/>
      <c r="H230" s="203"/>
      <c r="I230" s="203"/>
      <c r="J230" s="203"/>
      <c r="K230" s="203"/>
      <c r="L230" s="25"/>
      <c r="M230" s="25"/>
    </row>
    <row r="231" spans="1:13" s="38" customFormat="1" ht="12.75">
      <c r="A231" s="79"/>
      <c r="B231" s="203"/>
      <c r="C231" s="203"/>
      <c r="D231" s="203"/>
      <c r="E231" s="203"/>
      <c r="F231" s="203"/>
      <c r="G231" s="203"/>
      <c r="H231" s="203"/>
      <c r="I231" s="203"/>
      <c r="J231" s="203"/>
      <c r="K231" s="203"/>
      <c r="L231" s="25"/>
      <c r="M231" s="25"/>
    </row>
    <row r="232" spans="1:13" s="38" customFormat="1" ht="12.75">
      <c r="A232" s="137"/>
      <c r="B232" s="105"/>
      <c r="C232" s="105"/>
      <c r="D232" s="105"/>
      <c r="E232" s="105"/>
      <c r="F232" s="105"/>
      <c r="G232" s="105"/>
      <c r="H232" s="105"/>
      <c r="I232" s="105"/>
      <c r="J232" s="105"/>
      <c r="K232" s="105"/>
      <c r="L232" s="25"/>
      <c r="M232" s="25"/>
    </row>
    <row r="233" spans="1:13" s="38" customFormat="1" ht="12.75">
      <c r="A233" s="137">
        <v>11</v>
      </c>
      <c r="B233" s="78" t="s">
        <v>94</v>
      </c>
      <c r="K233" s="25"/>
      <c r="L233" s="25"/>
      <c r="M233" s="25"/>
    </row>
    <row r="234" spans="1:13" s="38" customFormat="1" ht="12.75">
      <c r="A234" s="79"/>
      <c r="B234" s="151" t="s">
        <v>273</v>
      </c>
      <c r="C234" s="151"/>
      <c r="D234" s="151"/>
      <c r="E234" s="151"/>
      <c r="F234" s="151"/>
      <c r="G234" s="151"/>
      <c r="H234" s="151"/>
      <c r="I234" s="151"/>
      <c r="J234" s="151"/>
      <c r="K234" s="151"/>
      <c r="L234" s="25"/>
      <c r="M234" s="25"/>
    </row>
    <row r="235" spans="1:13" s="38" customFormat="1" ht="12.75">
      <c r="A235" s="79"/>
      <c r="B235" s="151"/>
      <c r="C235" s="151"/>
      <c r="D235" s="151"/>
      <c r="E235" s="151"/>
      <c r="F235" s="151"/>
      <c r="G235" s="151"/>
      <c r="H235" s="151"/>
      <c r="I235" s="151"/>
      <c r="J235" s="151"/>
      <c r="K235" s="151"/>
      <c r="L235" s="25"/>
      <c r="M235" s="25"/>
    </row>
    <row r="236" spans="1:13" s="38" customFormat="1" ht="12.75">
      <c r="A236" s="79"/>
      <c r="B236" s="151"/>
      <c r="C236" s="151"/>
      <c r="D236" s="151"/>
      <c r="G236" s="161" t="s">
        <v>274</v>
      </c>
      <c r="H236" s="151"/>
      <c r="I236" s="161" t="s">
        <v>276</v>
      </c>
      <c r="J236" s="151"/>
      <c r="K236" s="151"/>
      <c r="L236" s="25"/>
      <c r="M236" s="25"/>
    </row>
    <row r="237" spans="1:13" s="38" customFormat="1" ht="12.75">
      <c r="A237" s="79"/>
      <c r="B237" s="151"/>
      <c r="C237" s="151"/>
      <c r="D237" s="151"/>
      <c r="G237" s="161" t="s">
        <v>8</v>
      </c>
      <c r="H237" s="151"/>
      <c r="I237" s="161" t="s">
        <v>7</v>
      </c>
      <c r="J237" s="151"/>
      <c r="K237" s="151"/>
      <c r="L237" s="25"/>
      <c r="M237" s="25"/>
    </row>
    <row r="238" spans="1:13" s="38" customFormat="1" ht="12.75">
      <c r="A238" s="79"/>
      <c r="B238" s="151"/>
      <c r="C238" s="151"/>
      <c r="D238" s="151"/>
      <c r="G238" s="79" t="s">
        <v>134</v>
      </c>
      <c r="H238" s="151"/>
      <c r="I238" s="161" t="s">
        <v>134</v>
      </c>
      <c r="J238" s="151"/>
      <c r="K238" s="151"/>
      <c r="L238" s="25"/>
      <c r="M238" s="25"/>
    </row>
    <row r="239" spans="1:13" s="38" customFormat="1" ht="12.75">
      <c r="A239" s="79"/>
      <c r="B239" s="151"/>
      <c r="C239" s="151"/>
      <c r="D239" s="151"/>
      <c r="G239" s="158">
        <v>38717</v>
      </c>
      <c r="H239" s="151"/>
      <c r="I239" s="158">
        <v>38717</v>
      </c>
      <c r="J239" s="151"/>
      <c r="K239" s="161" t="s">
        <v>275</v>
      </c>
      <c r="L239" s="25"/>
      <c r="M239" s="25"/>
    </row>
    <row r="240" spans="1:13" s="38" customFormat="1" ht="12.75">
      <c r="A240" s="79"/>
      <c r="B240" s="151"/>
      <c r="C240" s="151"/>
      <c r="D240" s="151"/>
      <c r="G240" s="160" t="s">
        <v>50</v>
      </c>
      <c r="H240" s="151"/>
      <c r="I240" s="160" t="s">
        <v>50</v>
      </c>
      <c r="J240" s="151"/>
      <c r="K240" s="160" t="s">
        <v>315</v>
      </c>
      <c r="L240" s="25"/>
      <c r="M240" s="25"/>
    </row>
    <row r="241" spans="1:13" s="38" customFormat="1" ht="12.75">
      <c r="A241" s="79"/>
      <c r="B241" s="151"/>
      <c r="C241" s="151"/>
      <c r="D241" s="151"/>
      <c r="G241" s="151"/>
      <c r="H241" s="151"/>
      <c r="I241" s="151"/>
      <c r="J241" s="151"/>
      <c r="K241" s="151"/>
      <c r="L241" s="25"/>
      <c r="M241" s="25"/>
    </row>
    <row r="242" spans="1:13" s="38" customFormat="1" ht="27" customHeight="1">
      <c r="A242" s="79"/>
      <c r="B242" s="203" t="s">
        <v>291</v>
      </c>
      <c r="C242" s="203"/>
      <c r="D242" s="203"/>
      <c r="E242" s="203"/>
      <c r="G242" s="164">
        <v>5665</v>
      </c>
      <c r="H242" s="163"/>
      <c r="I242" s="164">
        <v>5511</v>
      </c>
      <c r="J242" s="163"/>
      <c r="K242" s="217">
        <v>2.79</v>
      </c>
      <c r="L242" s="25"/>
      <c r="M242" s="25"/>
    </row>
    <row r="243" spans="1:13" s="38" customFormat="1" ht="12.75">
      <c r="A243" s="79"/>
      <c r="B243" s="151" t="s">
        <v>287</v>
      </c>
      <c r="C243" s="151"/>
      <c r="D243" s="151"/>
      <c r="G243" s="164">
        <v>-1382</v>
      </c>
      <c r="H243" s="163"/>
      <c r="I243" s="164">
        <v>-1382</v>
      </c>
      <c r="J243" s="163"/>
      <c r="K243" s="216" t="s">
        <v>226</v>
      </c>
      <c r="L243" s="25"/>
      <c r="M243" s="25"/>
    </row>
    <row r="244" spans="1:13" s="38" customFormat="1" ht="12.75">
      <c r="A244" s="79"/>
      <c r="B244" s="151" t="s">
        <v>288</v>
      </c>
      <c r="C244" s="151"/>
      <c r="D244" s="151"/>
      <c r="G244" s="162">
        <v>4945</v>
      </c>
      <c r="H244" s="163"/>
      <c r="I244" s="162">
        <v>4821</v>
      </c>
      <c r="J244" s="163"/>
      <c r="K244" s="218">
        <v>2.57</v>
      </c>
      <c r="L244" s="25"/>
      <c r="M244" s="25"/>
    </row>
    <row r="245" spans="1:13" s="38" customFormat="1" ht="25.5" customHeight="1" thickBot="1">
      <c r="A245" s="79"/>
      <c r="B245" s="203" t="s">
        <v>290</v>
      </c>
      <c r="C245" s="203"/>
      <c r="D245" s="203"/>
      <c r="E245" s="203"/>
      <c r="G245" s="165">
        <f>SUM(G242:G244)</f>
        <v>9228</v>
      </c>
      <c r="H245" s="163"/>
      <c r="I245" s="165">
        <f>SUM(I242:I244)</f>
        <v>8950</v>
      </c>
      <c r="J245" s="163"/>
      <c r="K245" s="219">
        <v>3.11</v>
      </c>
      <c r="L245" s="25"/>
      <c r="M245" s="25"/>
    </row>
    <row r="246" spans="1:13" s="38" customFormat="1" ht="13.5" thickTop="1">
      <c r="A246" s="79"/>
      <c r="B246" s="166" t="s">
        <v>289</v>
      </c>
      <c r="C246" s="167" t="s">
        <v>292</v>
      </c>
      <c r="D246" s="167"/>
      <c r="G246" s="164"/>
      <c r="H246" s="163"/>
      <c r="I246" s="164"/>
      <c r="J246" s="163"/>
      <c r="K246" s="164"/>
      <c r="L246" s="25"/>
      <c r="M246" s="25"/>
    </row>
    <row r="247" spans="1:13" s="38" customFormat="1" ht="12.75">
      <c r="A247" s="79"/>
      <c r="B247" s="166"/>
      <c r="C247" s="167"/>
      <c r="D247" s="167"/>
      <c r="G247" s="164"/>
      <c r="H247" s="163"/>
      <c r="I247" s="164"/>
      <c r="J247" s="163"/>
      <c r="K247" s="164"/>
      <c r="L247" s="25"/>
      <c r="M247" s="25"/>
    </row>
    <row r="248" spans="1:13" s="38" customFormat="1" ht="12.75">
      <c r="A248" s="79"/>
      <c r="B248" s="150" t="s">
        <v>10</v>
      </c>
      <c r="C248" s="167"/>
      <c r="D248" s="167"/>
      <c r="G248" s="164"/>
      <c r="H248" s="163"/>
      <c r="I248" s="164"/>
      <c r="J248" s="163"/>
      <c r="K248" s="164"/>
      <c r="L248" s="25"/>
      <c r="M248" s="25"/>
    </row>
    <row r="249" spans="1:13" s="38" customFormat="1" ht="12.75">
      <c r="A249" s="79"/>
      <c r="B249" s="150" t="s">
        <v>11</v>
      </c>
      <c r="C249" s="167"/>
      <c r="D249" s="167"/>
      <c r="G249" s="164"/>
      <c r="H249" s="163"/>
      <c r="I249" s="164"/>
      <c r="J249" s="163"/>
      <c r="K249" s="164"/>
      <c r="L249" s="25"/>
      <c r="M249" s="25"/>
    </row>
    <row r="250" spans="1:13" s="38" customFormat="1" ht="12.75">
      <c r="A250" s="79"/>
      <c r="B250" s="150"/>
      <c r="C250" s="167"/>
      <c r="D250" s="167"/>
      <c r="G250" s="164"/>
      <c r="H250" s="163"/>
      <c r="I250" s="164"/>
      <c r="J250" s="163"/>
      <c r="K250" s="164"/>
      <c r="L250" s="25"/>
      <c r="M250" s="25"/>
    </row>
    <row r="251" spans="1:13" s="38" customFormat="1" ht="12.75">
      <c r="A251" s="79"/>
      <c r="B251" s="151"/>
      <c r="C251" s="151"/>
      <c r="D251" s="151"/>
      <c r="E251" s="151"/>
      <c r="F251" s="151"/>
      <c r="G251" s="151"/>
      <c r="H251" s="151"/>
      <c r="I251" s="151"/>
      <c r="J251" s="151"/>
      <c r="K251" s="151"/>
      <c r="L251" s="25"/>
      <c r="M251" s="25"/>
    </row>
    <row r="252" spans="1:13" s="38" customFormat="1" ht="12.75">
      <c r="A252" s="137">
        <v>12</v>
      </c>
      <c r="B252" s="78" t="s">
        <v>96</v>
      </c>
      <c r="K252" s="25"/>
      <c r="L252" s="25"/>
      <c r="M252" s="25"/>
    </row>
    <row r="253" spans="1:13" s="38" customFormat="1" ht="51">
      <c r="A253" s="137"/>
      <c r="B253" s="78"/>
      <c r="E253" s="157" t="s">
        <v>46</v>
      </c>
      <c r="F253" s="157"/>
      <c r="G253" s="157" t="s">
        <v>47</v>
      </c>
      <c r="H253" s="157"/>
      <c r="I253" s="157" t="s">
        <v>48</v>
      </c>
      <c r="J253" s="157"/>
      <c r="K253" s="157" t="s">
        <v>49</v>
      </c>
      <c r="L253" s="25"/>
      <c r="M253" s="25"/>
    </row>
    <row r="254" spans="1:13" s="38" customFormat="1" ht="12.75">
      <c r="A254" s="137"/>
      <c r="B254" s="78"/>
      <c r="E254" s="158">
        <v>38717</v>
      </c>
      <c r="F254" s="158"/>
      <c r="G254" s="158">
        <v>38352</v>
      </c>
      <c r="H254" s="159"/>
      <c r="I254" s="158">
        <v>38717</v>
      </c>
      <c r="J254" s="158"/>
      <c r="K254" s="158">
        <v>38352</v>
      </c>
      <c r="L254" s="25"/>
      <c r="M254" s="25"/>
    </row>
    <row r="255" spans="1:13" s="38" customFormat="1" ht="12.75">
      <c r="A255" s="79"/>
      <c r="B255" s="79"/>
      <c r="E255" s="160" t="s">
        <v>50</v>
      </c>
      <c r="F255" s="160"/>
      <c r="G255" s="160" t="s">
        <v>50</v>
      </c>
      <c r="H255" s="160"/>
      <c r="I255" s="160" t="s">
        <v>50</v>
      </c>
      <c r="J255" s="160"/>
      <c r="K255" s="160" t="s">
        <v>50</v>
      </c>
      <c r="L255" s="25"/>
      <c r="M255" s="25"/>
    </row>
    <row r="256" spans="1:13" s="38" customFormat="1" ht="12.75">
      <c r="A256" s="79"/>
      <c r="B256" s="79"/>
      <c r="L256" s="25"/>
      <c r="M256" s="25"/>
    </row>
    <row r="257" spans="1:13" s="38" customFormat="1" ht="12.75">
      <c r="A257" s="79"/>
      <c r="B257" s="204" t="s">
        <v>38</v>
      </c>
      <c r="C257" s="204"/>
      <c r="D257" s="204"/>
      <c r="I257" s="85"/>
      <c r="K257" s="85"/>
      <c r="L257" s="25"/>
      <c r="M257" s="25"/>
    </row>
    <row r="258" spans="1:13" s="38" customFormat="1" ht="12.75">
      <c r="A258" s="79"/>
      <c r="B258" s="215"/>
      <c r="C258" s="215"/>
      <c r="D258" s="215"/>
      <c r="E258" s="118">
        <f>+'Con PL'!E32</f>
        <v>2407</v>
      </c>
      <c r="F258" s="40"/>
      <c r="G258" s="119" t="str">
        <f>+'Con PL'!G32</f>
        <v>N/A</v>
      </c>
      <c r="H258" s="40"/>
      <c r="I258" s="118">
        <f>+'Con PL'!I32</f>
        <v>9228</v>
      </c>
      <c r="J258" s="40"/>
      <c r="K258" s="119" t="str">
        <f>+'Con PL'!K32</f>
        <v>N/A</v>
      </c>
      <c r="L258" s="25"/>
      <c r="M258" s="25"/>
    </row>
    <row r="259" spans="1:13" s="38" customFormat="1" ht="12.75">
      <c r="A259" s="79"/>
      <c r="B259" s="103"/>
      <c r="C259" s="103"/>
      <c r="D259" s="103"/>
      <c r="G259" s="39"/>
      <c r="I259" s="85"/>
      <c r="K259" s="39"/>
      <c r="L259" s="25"/>
      <c r="M259" s="25"/>
    </row>
    <row r="260" spans="1:13" s="38" customFormat="1" ht="12.75">
      <c r="A260" s="79"/>
      <c r="B260" s="204" t="s">
        <v>37</v>
      </c>
      <c r="C260" s="204"/>
      <c r="D260" s="204"/>
      <c r="E260" s="117"/>
      <c r="F260" s="117"/>
      <c r="G260" s="39"/>
      <c r="I260" s="127"/>
      <c r="K260" s="39"/>
      <c r="L260" s="25"/>
      <c r="M260" s="25"/>
    </row>
    <row r="261" spans="1:13" s="38" customFormat="1" ht="12.75">
      <c r="A261" s="79"/>
      <c r="B261" s="204"/>
      <c r="C261" s="204"/>
      <c r="D261" s="204"/>
      <c r="E261" s="128">
        <v>155000</v>
      </c>
      <c r="F261" s="117"/>
      <c r="G261" s="39" t="s">
        <v>51</v>
      </c>
      <c r="I261" s="128">
        <v>77847</v>
      </c>
      <c r="K261" s="39" t="s">
        <v>51</v>
      </c>
      <c r="L261" s="25"/>
      <c r="M261" s="25"/>
    </row>
    <row r="262" spans="1:13" s="38" customFormat="1" ht="12.75">
      <c r="A262" s="79"/>
      <c r="B262" s="150"/>
      <c r="C262" s="150"/>
      <c r="D262" s="150"/>
      <c r="E262" s="150"/>
      <c r="F262" s="150"/>
      <c r="G262" s="150"/>
      <c r="I262" s="127"/>
      <c r="K262" s="150"/>
      <c r="L262" s="25"/>
      <c r="M262" s="25"/>
    </row>
    <row r="263" spans="1:13" s="38" customFormat="1" ht="13.5" thickBot="1">
      <c r="A263" s="79"/>
      <c r="B263" s="117" t="s">
        <v>97</v>
      </c>
      <c r="C263" s="117"/>
      <c r="D263" s="117"/>
      <c r="E263" s="130">
        <f>ROUND(+E258/E261,4)*100</f>
        <v>1.55</v>
      </c>
      <c r="G263" s="129" t="s">
        <v>51</v>
      </c>
      <c r="I263" s="130">
        <f>ROUND(+I258/I261,4)*100</f>
        <v>11.85</v>
      </c>
      <c r="K263" s="129" t="s">
        <v>51</v>
      </c>
      <c r="L263" s="25"/>
      <c r="M263" s="25"/>
    </row>
    <row r="264" spans="1:13" s="38" customFormat="1" ht="12.75">
      <c r="A264" s="79"/>
      <c r="B264" s="117"/>
      <c r="C264" s="117"/>
      <c r="D264" s="117"/>
      <c r="E264" s="120"/>
      <c r="G264" s="121"/>
      <c r="I264" s="120"/>
      <c r="K264" s="121"/>
      <c r="L264" s="25"/>
      <c r="M264" s="25"/>
    </row>
    <row r="265" spans="1:13" s="38" customFormat="1" ht="12.75">
      <c r="A265" s="79"/>
      <c r="B265" s="117" t="s">
        <v>13</v>
      </c>
      <c r="C265" s="117"/>
      <c r="D265" s="117"/>
      <c r="E265" s="120"/>
      <c r="G265" s="121"/>
      <c r="I265" s="120"/>
      <c r="K265" s="121"/>
      <c r="L265" s="25"/>
      <c r="M265" s="25"/>
    </row>
    <row r="266" spans="1:13" s="38" customFormat="1" ht="12.75">
      <c r="A266" s="137"/>
      <c r="B266" s="105"/>
      <c r="C266" s="105"/>
      <c r="D266" s="105"/>
      <c r="E266" s="105"/>
      <c r="F266" s="105"/>
      <c r="H266" s="105"/>
      <c r="I266" s="105"/>
      <c r="J266" s="105"/>
      <c r="K266" s="105"/>
      <c r="L266" s="25"/>
      <c r="M266" s="25"/>
    </row>
    <row r="267" spans="1:13" s="38" customFormat="1" ht="12.75">
      <c r="A267" s="137">
        <v>13</v>
      </c>
      <c r="B267" s="78" t="s">
        <v>85</v>
      </c>
      <c r="C267" s="105"/>
      <c r="D267" s="105"/>
      <c r="E267" s="105"/>
      <c r="F267" s="105"/>
      <c r="G267" s="105"/>
      <c r="H267" s="105"/>
      <c r="I267" s="105"/>
      <c r="J267" s="105"/>
      <c r="K267" s="105"/>
      <c r="L267" s="25"/>
      <c r="M267" s="25"/>
    </row>
    <row r="268" spans="1:13" s="38" customFormat="1" ht="12.75">
      <c r="A268" s="137"/>
      <c r="B268" s="204" t="s">
        <v>14</v>
      </c>
      <c r="C268" s="205"/>
      <c r="D268" s="205"/>
      <c r="E268" s="205"/>
      <c r="F268" s="205"/>
      <c r="G268" s="205"/>
      <c r="H268" s="205"/>
      <c r="I268" s="205"/>
      <c r="J268" s="205"/>
      <c r="K268" s="205"/>
      <c r="L268" s="25"/>
      <c r="M268" s="25"/>
    </row>
    <row r="269" spans="1:13" s="38" customFormat="1" ht="12.75">
      <c r="A269" s="137"/>
      <c r="B269" s="205"/>
      <c r="C269" s="205"/>
      <c r="D269" s="205"/>
      <c r="E269" s="205"/>
      <c r="F269" s="205"/>
      <c r="G269" s="205"/>
      <c r="H269" s="205"/>
      <c r="I269" s="205"/>
      <c r="J269" s="205"/>
      <c r="K269" s="205"/>
      <c r="L269" s="25"/>
      <c r="M269" s="25"/>
    </row>
    <row r="270" spans="1:13" s="38" customFormat="1" ht="12.75">
      <c r="A270" s="137"/>
      <c r="C270" s="105"/>
      <c r="D270" s="105"/>
      <c r="E270" s="105"/>
      <c r="F270" s="105"/>
      <c r="G270" s="105"/>
      <c r="H270" s="105"/>
      <c r="I270" s="105"/>
      <c r="J270" s="105"/>
      <c r="K270" s="105"/>
      <c r="L270" s="25"/>
      <c r="M270" s="25"/>
    </row>
    <row r="271" spans="1:13" s="38" customFormat="1" ht="12.75">
      <c r="A271" s="137"/>
      <c r="B271" s="204" t="s">
        <v>6</v>
      </c>
      <c r="C271" s="205"/>
      <c r="D271" s="205"/>
      <c r="E271" s="205"/>
      <c r="F271" s="205"/>
      <c r="G271" s="205"/>
      <c r="H271" s="205"/>
      <c r="I271" s="205"/>
      <c r="J271" s="205"/>
      <c r="K271" s="205"/>
      <c r="L271" s="25"/>
      <c r="M271" s="25"/>
    </row>
    <row r="272" spans="1:13" s="38" customFormat="1" ht="12.75">
      <c r="A272" s="137"/>
      <c r="B272" s="205"/>
      <c r="C272" s="205"/>
      <c r="D272" s="205"/>
      <c r="E272" s="205"/>
      <c r="F272" s="205"/>
      <c r="G272" s="205"/>
      <c r="H272" s="205"/>
      <c r="I272" s="205"/>
      <c r="J272" s="205"/>
      <c r="K272" s="205"/>
      <c r="L272" s="25"/>
      <c r="M272" s="25"/>
    </row>
    <row r="273" spans="1:13" s="38" customFormat="1" ht="12.75">
      <c r="A273" s="137"/>
      <c r="B273" s="82"/>
      <c r="C273" s="105"/>
      <c r="D273" s="105"/>
      <c r="E273" s="105"/>
      <c r="F273" s="105"/>
      <c r="G273" s="105"/>
      <c r="H273" s="105"/>
      <c r="I273" s="105"/>
      <c r="J273" s="105"/>
      <c r="K273" s="105"/>
      <c r="L273" s="25"/>
      <c r="M273" s="25"/>
    </row>
    <row r="274" spans="1:13" s="38" customFormat="1" ht="12.75">
      <c r="A274" s="137">
        <v>14</v>
      </c>
      <c r="B274" s="78" t="s">
        <v>89</v>
      </c>
      <c r="C274" s="104"/>
      <c r="D274" s="104"/>
      <c r="E274" s="104"/>
      <c r="F274" s="104"/>
      <c r="G274" s="104"/>
      <c r="H274" s="104"/>
      <c r="I274" s="104"/>
      <c r="J274" s="104"/>
      <c r="K274" s="104"/>
      <c r="L274" s="25"/>
      <c r="M274" s="25"/>
    </row>
    <row r="275" spans="1:13" s="38" customFormat="1" ht="12.75">
      <c r="A275" s="79"/>
      <c r="B275" s="38" t="s">
        <v>222</v>
      </c>
      <c r="C275" s="104"/>
      <c r="D275" s="104"/>
      <c r="E275" s="104"/>
      <c r="F275" s="104"/>
      <c r="G275" s="104"/>
      <c r="H275" s="104"/>
      <c r="I275" s="104"/>
      <c r="J275" s="104"/>
      <c r="K275" s="104"/>
      <c r="L275" s="25"/>
      <c r="M275" s="25"/>
    </row>
    <row r="276" spans="1:13" s="38" customFormat="1" ht="12.75">
      <c r="A276" s="137"/>
      <c r="B276" s="78"/>
      <c r="C276" s="104"/>
      <c r="D276" s="104"/>
      <c r="E276" s="104"/>
      <c r="F276" s="104"/>
      <c r="G276" s="104"/>
      <c r="H276" s="104"/>
      <c r="I276" s="104"/>
      <c r="J276" s="104"/>
      <c r="K276" s="104"/>
      <c r="L276" s="25"/>
      <c r="M276" s="25"/>
    </row>
    <row r="277" spans="1:13" s="38" customFormat="1" ht="12.75">
      <c r="A277" s="137">
        <v>15</v>
      </c>
      <c r="B277" s="78" t="s">
        <v>279</v>
      </c>
      <c r="K277" s="25"/>
      <c r="L277" s="25"/>
      <c r="M277" s="25"/>
    </row>
    <row r="278" spans="1:13" s="38" customFormat="1" ht="12.75">
      <c r="A278" s="79"/>
      <c r="B278" s="208" t="s">
        <v>9</v>
      </c>
      <c r="C278" s="206"/>
      <c r="D278" s="206"/>
      <c r="E278" s="206"/>
      <c r="F278" s="206"/>
      <c r="G278" s="206"/>
      <c r="H278" s="206"/>
      <c r="I278" s="206"/>
      <c r="J278" s="206"/>
      <c r="K278" s="206"/>
      <c r="L278" s="25"/>
      <c r="M278" s="25"/>
    </row>
    <row r="279" spans="1:13" s="38" customFormat="1" ht="12.75">
      <c r="A279" s="137"/>
      <c r="B279" s="206"/>
      <c r="C279" s="206"/>
      <c r="D279" s="206"/>
      <c r="E279" s="206"/>
      <c r="F279" s="206"/>
      <c r="G279" s="206"/>
      <c r="H279" s="206"/>
      <c r="I279" s="206"/>
      <c r="J279" s="206"/>
      <c r="K279" s="206"/>
      <c r="L279" s="25"/>
      <c r="M279" s="25"/>
    </row>
    <row r="280" spans="1:13" s="38" customFormat="1" ht="12.75">
      <c r="A280" s="137"/>
      <c r="B280" s="207"/>
      <c r="C280" s="207"/>
      <c r="D280" s="207"/>
      <c r="E280" s="207"/>
      <c r="F280" s="207"/>
      <c r="G280" s="207"/>
      <c r="H280" s="207"/>
      <c r="I280" s="207"/>
      <c r="J280" s="207"/>
      <c r="K280" s="207"/>
      <c r="L280" s="25"/>
      <c r="M280" s="25"/>
    </row>
    <row r="281" spans="1:13" s="38" customFormat="1" ht="12.75">
      <c r="A281" s="137"/>
      <c r="B281" s="78"/>
      <c r="C281" s="104"/>
      <c r="D281" s="104"/>
      <c r="E281" s="104"/>
      <c r="F281" s="104"/>
      <c r="G281" s="104"/>
      <c r="H281" s="104"/>
      <c r="I281" s="104"/>
      <c r="J281" s="104"/>
      <c r="K281" s="104"/>
      <c r="L281" s="25"/>
      <c r="M281" s="25"/>
    </row>
    <row r="282" spans="1:13" s="38" customFormat="1" ht="12.75">
      <c r="A282" s="137">
        <v>16</v>
      </c>
      <c r="B282" s="78" t="s">
        <v>223</v>
      </c>
      <c r="K282" s="25"/>
      <c r="L282" s="25"/>
      <c r="M282" s="25"/>
    </row>
    <row r="283" spans="1:13" s="38" customFormat="1" ht="12.75">
      <c r="A283" s="79"/>
      <c r="B283" s="204" t="s">
        <v>224</v>
      </c>
      <c r="C283" s="204"/>
      <c r="D283" s="204"/>
      <c r="E283" s="204"/>
      <c r="F283" s="204"/>
      <c r="G283" s="204"/>
      <c r="H283" s="204"/>
      <c r="I283" s="204"/>
      <c r="J283" s="204"/>
      <c r="K283" s="204"/>
      <c r="L283" s="25"/>
      <c r="M283" s="25"/>
    </row>
    <row r="284" spans="1:13" s="38" customFormat="1" ht="12.75">
      <c r="A284" s="79"/>
      <c r="B284" s="204"/>
      <c r="C284" s="204"/>
      <c r="D284" s="204"/>
      <c r="E284" s="204"/>
      <c r="F284" s="204"/>
      <c r="G284" s="204"/>
      <c r="H284" s="204"/>
      <c r="I284" s="204"/>
      <c r="J284" s="204"/>
      <c r="K284" s="204"/>
      <c r="L284" s="25"/>
      <c r="M284" s="25"/>
    </row>
    <row r="285" spans="1:13" s="38" customFormat="1" ht="12.75">
      <c r="A285" s="79"/>
      <c r="B285" s="104"/>
      <c r="C285" s="104"/>
      <c r="D285" s="104"/>
      <c r="E285" s="104"/>
      <c r="F285" s="104"/>
      <c r="G285" s="104"/>
      <c r="H285" s="104"/>
      <c r="I285" s="104"/>
      <c r="J285" s="104"/>
      <c r="K285" s="104"/>
      <c r="L285" s="25"/>
      <c r="M285" s="25"/>
    </row>
    <row r="286" spans="1:13" s="38" customFormat="1" ht="12.75">
      <c r="A286" s="137">
        <v>17</v>
      </c>
      <c r="B286" s="78" t="s">
        <v>86</v>
      </c>
      <c r="K286" s="25"/>
      <c r="L286" s="25"/>
      <c r="M286" s="25"/>
    </row>
    <row r="287" spans="1:13" s="38" customFormat="1" ht="12.75">
      <c r="A287" s="79"/>
      <c r="B287" s="117" t="s">
        <v>15</v>
      </c>
      <c r="C287" s="117"/>
      <c r="D287" s="117"/>
      <c r="E287" s="117"/>
      <c r="F287" s="117"/>
      <c r="G287" s="117"/>
      <c r="H287" s="117"/>
      <c r="I287" s="117"/>
      <c r="J287" s="117"/>
      <c r="K287" s="117"/>
      <c r="L287" s="25"/>
      <c r="M287" s="25"/>
    </row>
    <row r="288" spans="1:13" s="38" customFormat="1" ht="12.75">
      <c r="A288" s="79"/>
      <c r="B288" s="104"/>
      <c r="C288" s="104"/>
      <c r="D288" s="104"/>
      <c r="E288" s="104"/>
      <c r="F288" s="104"/>
      <c r="G288" s="104"/>
      <c r="H288" s="104"/>
      <c r="I288" s="104"/>
      <c r="J288" s="104"/>
      <c r="K288" s="104"/>
      <c r="L288" s="25"/>
      <c r="M288" s="25"/>
    </row>
    <row r="289" spans="1:13" s="38" customFormat="1" ht="12.75">
      <c r="A289" s="137">
        <v>18</v>
      </c>
      <c r="B289" s="78" t="s">
        <v>225</v>
      </c>
      <c r="C289" s="104"/>
      <c r="D289" s="104"/>
      <c r="E289" s="104"/>
      <c r="F289" s="104"/>
      <c r="G289" s="104"/>
      <c r="H289" s="104"/>
      <c r="I289" s="104"/>
      <c r="J289" s="104"/>
      <c r="K289" s="104"/>
      <c r="L289" s="25"/>
      <c r="M289" s="25"/>
    </row>
    <row r="290" spans="1:13" s="38" customFormat="1" ht="12.75" customHeight="1">
      <c r="A290" s="79"/>
      <c r="B290" s="204" t="s">
        <v>175</v>
      </c>
      <c r="C290" s="204"/>
      <c r="D290" s="204"/>
      <c r="E290" s="204"/>
      <c r="F290" s="204"/>
      <c r="G290" s="204"/>
      <c r="H290" s="204"/>
      <c r="I290" s="204"/>
      <c r="J290" s="204"/>
      <c r="K290" s="204"/>
      <c r="L290" s="25"/>
      <c r="M290" s="25"/>
    </row>
    <row r="291" spans="1:13" s="38" customFormat="1" ht="12.75" customHeight="1">
      <c r="A291" s="79"/>
      <c r="B291" s="204"/>
      <c r="C291" s="204"/>
      <c r="D291" s="204"/>
      <c r="E291" s="204"/>
      <c r="F291" s="204"/>
      <c r="G291" s="204"/>
      <c r="H291" s="204"/>
      <c r="I291" s="204"/>
      <c r="J291" s="204"/>
      <c r="K291" s="204"/>
      <c r="L291" s="25"/>
      <c r="M291" s="25"/>
    </row>
    <row r="292" spans="1:13" s="38" customFormat="1" ht="12.75" customHeight="1">
      <c r="A292" s="79"/>
      <c r="B292" s="104"/>
      <c r="C292" s="104"/>
      <c r="D292" s="104"/>
      <c r="E292" s="104"/>
      <c r="F292" s="104"/>
      <c r="G292" s="104"/>
      <c r="H292" s="104"/>
      <c r="I292" s="104"/>
      <c r="J292" s="104"/>
      <c r="K292" s="104"/>
      <c r="L292" s="25"/>
      <c r="M292" s="25"/>
    </row>
    <row r="293" spans="1:13" s="38" customFormat="1" ht="12.75" customHeight="1">
      <c r="A293" s="79"/>
      <c r="B293" s="168" t="s">
        <v>226</v>
      </c>
      <c r="C293" s="204" t="s">
        <v>227</v>
      </c>
      <c r="D293" s="205"/>
      <c r="E293" s="205"/>
      <c r="F293" s="205"/>
      <c r="G293" s="205"/>
      <c r="H293" s="205"/>
      <c r="I293" s="205"/>
      <c r="J293" s="205"/>
      <c r="K293" s="205"/>
      <c r="L293" s="25"/>
      <c r="M293" s="25"/>
    </row>
    <row r="294" spans="1:13" s="38" customFormat="1" ht="12.75" customHeight="1">
      <c r="A294" s="79"/>
      <c r="B294" s="104"/>
      <c r="C294" s="205"/>
      <c r="D294" s="205"/>
      <c r="E294" s="205"/>
      <c r="F294" s="205"/>
      <c r="G294" s="205"/>
      <c r="H294" s="205"/>
      <c r="I294" s="205"/>
      <c r="J294" s="205"/>
      <c r="K294" s="205"/>
      <c r="L294" s="25"/>
      <c r="M294" s="25"/>
    </row>
    <row r="295" spans="1:13" s="38" customFormat="1" ht="12.75" customHeight="1">
      <c r="A295" s="79"/>
      <c r="B295" s="104"/>
      <c r="C295" s="169"/>
      <c r="D295" s="169"/>
      <c r="E295" s="169"/>
      <c r="F295" s="169"/>
      <c r="G295" s="169"/>
      <c r="H295" s="169"/>
      <c r="I295" s="169"/>
      <c r="J295" s="169"/>
      <c r="K295" s="153"/>
      <c r="L295" s="25"/>
      <c r="M295" s="25"/>
    </row>
    <row r="296" spans="1:13" s="38" customFormat="1" ht="12.75" customHeight="1">
      <c r="A296" s="79"/>
      <c r="B296" s="117" t="s">
        <v>228</v>
      </c>
      <c r="C296" s="117"/>
      <c r="D296" s="117"/>
      <c r="E296" s="117"/>
      <c r="F296" s="117"/>
      <c r="G296" s="117"/>
      <c r="H296" s="117"/>
      <c r="I296" s="117"/>
      <c r="J296" s="117"/>
      <c r="K296" s="117"/>
      <c r="L296" s="25"/>
      <c r="M296" s="25"/>
    </row>
    <row r="297" spans="1:13" s="38" customFormat="1" ht="12.75" customHeight="1">
      <c r="A297" s="79"/>
      <c r="B297" s="117"/>
      <c r="C297" s="117"/>
      <c r="D297" s="117"/>
      <c r="E297" s="117"/>
      <c r="F297" s="117"/>
      <c r="G297" s="117"/>
      <c r="H297" s="117"/>
      <c r="I297" s="117"/>
      <c r="J297" s="117"/>
      <c r="K297" s="117"/>
      <c r="L297" s="25"/>
      <c r="M297" s="25"/>
    </row>
    <row r="298" spans="1:13" s="38" customFormat="1" ht="12.75" customHeight="1">
      <c r="A298" s="79"/>
      <c r="B298" s="117"/>
      <c r="C298" s="117"/>
      <c r="D298" s="117"/>
      <c r="E298" s="117"/>
      <c r="F298" s="117"/>
      <c r="G298" s="117"/>
      <c r="H298" s="117"/>
      <c r="I298" s="79" t="s">
        <v>50</v>
      </c>
      <c r="J298" s="117"/>
      <c r="K298" s="117"/>
      <c r="L298" s="25"/>
      <c r="M298" s="25"/>
    </row>
    <row r="299" spans="1:13" s="38" customFormat="1" ht="12.75" customHeight="1">
      <c r="A299" s="79"/>
      <c r="B299" s="117"/>
      <c r="C299" s="117"/>
      <c r="D299" s="117"/>
      <c r="E299" s="117"/>
      <c r="F299" s="117"/>
      <c r="G299" s="117"/>
      <c r="H299" s="117"/>
      <c r="I299" s="79"/>
      <c r="J299" s="117"/>
      <c r="K299" s="117"/>
      <c r="L299" s="25"/>
      <c r="M299" s="25"/>
    </row>
    <row r="300" spans="1:13" s="38" customFormat="1" ht="12.75" customHeight="1">
      <c r="A300" s="79"/>
      <c r="B300" s="117" t="s">
        <v>39</v>
      </c>
      <c r="C300" s="117"/>
      <c r="D300" s="117"/>
      <c r="E300" s="117"/>
      <c r="F300" s="117"/>
      <c r="G300" s="117"/>
      <c r="H300" s="117"/>
      <c r="I300" s="170">
        <v>9130</v>
      </c>
      <c r="J300" s="117"/>
      <c r="K300" s="117"/>
      <c r="L300" s="25"/>
      <c r="M300" s="25"/>
    </row>
    <row r="301" spans="1:13" s="38" customFormat="1" ht="12.75" customHeight="1">
      <c r="A301" s="79"/>
      <c r="B301" s="117" t="s">
        <v>52</v>
      </c>
      <c r="C301" s="117"/>
      <c r="D301" s="117"/>
      <c r="E301" s="117"/>
      <c r="F301" s="117"/>
      <c r="G301" s="117"/>
      <c r="H301" s="117"/>
      <c r="I301" s="170">
        <f>335-80</f>
        <v>255</v>
      </c>
      <c r="J301" s="117"/>
      <c r="K301" s="117"/>
      <c r="L301" s="25"/>
      <c r="M301" s="25"/>
    </row>
    <row r="302" spans="1:13" s="38" customFormat="1" ht="12.75" customHeight="1">
      <c r="A302" s="79"/>
      <c r="B302" s="117" t="s">
        <v>229</v>
      </c>
      <c r="C302" s="117"/>
      <c r="D302" s="117"/>
      <c r="E302" s="117"/>
      <c r="F302" s="117"/>
      <c r="G302" s="117"/>
      <c r="H302" s="117"/>
      <c r="I302" s="170">
        <f>-4549-46-587+528-3765+1550-1</f>
        <v>-6870</v>
      </c>
      <c r="J302" s="117"/>
      <c r="K302" s="117"/>
      <c r="L302" s="25"/>
      <c r="M302" s="25"/>
    </row>
    <row r="303" spans="1:13" s="38" customFormat="1" ht="12.75" customHeight="1">
      <c r="A303" s="79"/>
      <c r="B303" s="117" t="s">
        <v>230</v>
      </c>
      <c r="C303" s="104"/>
      <c r="D303" s="104"/>
      <c r="E303" s="104"/>
      <c r="F303" s="104"/>
      <c r="G303" s="104"/>
      <c r="H303" s="104"/>
      <c r="I303" s="171">
        <v>4945</v>
      </c>
      <c r="J303" s="104"/>
      <c r="K303" s="104"/>
      <c r="L303" s="25"/>
      <c r="M303" s="25"/>
    </row>
    <row r="304" spans="1:13" s="38" customFormat="1" ht="12.75" customHeight="1" thickBot="1">
      <c r="A304" s="79"/>
      <c r="B304" s="117" t="s">
        <v>280</v>
      </c>
      <c r="C304" s="104"/>
      <c r="D304" s="104"/>
      <c r="E304" s="104"/>
      <c r="F304" s="104"/>
      <c r="G304" s="104"/>
      <c r="H304" s="104"/>
      <c r="I304" s="172">
        <f>SUM(I300:I303)</f>
        <v>7460</v>
      </c>
      <c r="J304" s="104"/>
      <c r="K304" s="104"/>
      <c r="L304" s="25"/>
      <c r="M304" s="25"/>
    </row>
    <row r="305" spans="1:13" s="38" customFormat="1" ht="12.75" customHeight="1" thickTop="1">
      <c r="A305" s="79"/>
      <c r="B305" s="117"/>
      <c r="C305" s="104"/>
      <c r="D305" s="104"/>
      <c r="E305" s="104"/>
      <c r="F305" s="104"/>
      <c r="G305" s="104"/>
      <c r="H305" s="104"/>
      <c r="I305" s="171"/>
      <c r="J305" s="104"/>
      <c r="K305" s="104"/>
      <c r="L305" s="25"/>
      <c r="M305" s="25"/>
    </row>
    <row r="306" spans="1:13" s="38" customFormat="1" ht="12.75" customHeight="1">
      <c r="A306" s="79"/>
      <c r="B306" s="117"/>
      <c r="C306" s="117"/>
      <c r="D306" s="117"/>
      <c r="E306" s="117"/>
      <c r="F306" s="117"/>
      <c r="G306" s="117"/>
      <c r="H306" s="117"/>
      <c r="I306" s="79" t="s">
        <v>50</v>
      </c>
      <c r="J306" s="104"/>
      <c r="K306" s="104"/>
      <c r="L306" s="25"/>
      <c r="M306" s="25"/>
    </row>
    <row r="307" spans="1:13" s="38" customFormat="1" ht="12.75" customHeight="1">
      <c r="A307" s="79"/>
      <c r="B307" s="117"/>
      <c r="C307" s="117"/>
      <c r="D307" s="117"/>
      <c r="E307" s="117"/>
      <c r="F307" s="117"/>
      <c r="G307" s="117"/>
      <c r="H307" s="117"/>
      <c r="I307" s="79"/>
      <c r="J307" s="104"/>
      <c r="K307" s="104"/>
      <c r="L307" s="25"/>
      <c r="M307" s="25"/>
    </row>
    <row r="308" spans="1:13" s="38" customFormat="1" ht="12.75" customHeight="1">
      <c r="A308" s="79"/>
      <c r="B308" s="117" t="s">
        <v>231</v>
      </c>
      <c r="C308" s="117"/>
      <c r="D308" s="117"/>
      <c r="E308" s="117"/>
      <c r="F308" s="117"/>
      <c r="G308" s="117"/>
      <c r="H308" s="117"/>
      <c r="I308" s="170">
        <f>+'Con BS'!D13+'Con BS'!D14+'Con BS'!D15</f>
        <v>9589</v>
      </c>
      <c r="J308" s="104"/>
      <c r="K308" s="104"/>
      <c r="L308" s="25"/>
      <c r="M308" s="25"/>
    </row>
    <row r="309" spans="1:13" s="38" customFormat="1" ht="12.75" customHeight="1">
      <c r="A309" s="79"/>
      <c r="B309" s="117" t="s">
        <v>232</v>
      </c>
      <c r="C309" s="117"/>
      <c r="D309" s="117"/>
      <c r="E309" s="117"/>
      <c r="F309" s="117"/>
      <c r="G309" s="117"/>
      <c r="H309" s="117"/>
      <c r="I309" s="170">
        <v>11949</v>
      </c>
      <c r="J309" s="104"/>
      <c r="K309" s="104"/>
      <c r="L309" s="25"/>
      <c r="M309" s="25"/>
    </row>
    <row r="310" spans="1:13" s="38" customFormat="1" ht="12.75" customHeight="1">
      <c r="A310" s="79"/>
      <c r="B310" s="117" t="s">
        <v>233</v>
      </c>
      <c r="C310" s="117"/>
      <c r="D310" s="117"/>
      <c r="E310" s="117"/>
      <c r="F310" s="117"/>
      <c r="G310" s="117"/>
      <c r="H310" s="117"/>
      <c r="I310" s="170">
        <v>-5669</v>
      </c>
      <c r="J310" s="104"/>
      <c r="K310" s="104"/>
      <c r="L310" s="25"/>
      <c r="M310" s="25"/>
    </row>
    <row r="311" spans="1:13" s="38" customFormat="1" ht="12.75" customHeight="1">
      <c r="A311" s="79"/>
      <c r="B311" s="117" t="s">
        <v>234</v>
      </c>
      <c r="C311" s="104"/>
      <c r="D311" s="104"/>
      <c r="E311" s="104"/>
      <c r="F311" s="104"/>
      <c r="G311" s="104"/>
      <c r="H311" s="104"/>
      <c r="I311" s="171">
        <v>-2417</v>
      </c>
      <c r="J311" s="104"/>
      <c r="K311" s="104"/>
      <c r="L311" s="25"/>
      <c r="M311" s="25"/>
    </row>
    <row r="312" spans="1:13" s="38" customFormat="1" ht="12.75" customHeight="1" thickBot="1">
      <c r="A312" s="79"/>
      <c r="B312" s="117" t="s">
        <v>235</v>
      </c>
      <c r="C312" s="104"/>
      <c r="D312" s="104"/>
      <c r="E312" s="104"/>
      <c r="F312" s="104"/>
      <c r="G312" s="104"/>
      <c r="H312" s="104"/>
      <c r="I312" s="172">
        <f>SUM(I308:I311)</f>
        <v>13452</v>
      </c>
      <c r="J312" s="104"/>
      <c r="K312" s="104"/>
      <c r="L312" s="25"/>
      <c r="M312" s="25"/>
    </row>
    <row r="313" spans="1:13" s="38" customFormat="1" ht="13.5" thickTop="1">
      <c r="A313" s="79"/>
      <c r="C313" s="104"/>
      <c r="D313" s="104"/>
      <c r="E313" s="104"/>
      <c r="F313" s="104"/>
      <c r="G313" s="104"/>
      <c r="H313" s="104"/>
      <c r="I313" s="104"/>
      <c r="J313" s="104"/>
      <c r="K313" s="104"/>
      <c r="L313" s="25"/>
      <c r="M313" s="25"/>
    </row>
    <row r="314" spans="1:13" s="38" customFormat="1" ht="12.75">
      <c r="A314" s="137">
        <v>19</v>
      </c>
      <c r="B314" s="78" t="s">
        <v>237</v>
      </c>
      <c r="J314" s="104"/>
      <c r="K314" s="104"/>
      <c r="L314" s="25"/>
      <c r="M314" s="25"/>
    </row>
    <row r="315" spans="1:13" s="38" customFormat="1" ht="12.75">
      <c r="A315" s="137"/>
      <c r="B315" s="78"/>
      <c r="I315" s="79" t="s">
        <v>236</v>
      </c>
      <c r="J315" s="104"/>
      <c r="K315" s="79" t="s">
        <v>236</v>
      </c>
      <c r="L315" s="25"/>
      <c r="M315" s="25"/>
    </row>
    <row r="316" spans="1:13" s="38" customFormat="1" ht="12.75">
      <c r="A316" s="137"/>
      <c r="B316" s="78"/>
      <c r="I316" s="173">
        <v>38717</v>
      </c>
      <c r="J316" s="104"/>
      <c r="K316" s="173">
        <v>38352</v>
      </c>
      <c r="L316" s="25"/>
      <c r="M316" s="25"/>
    </row>
    <row r="317" spans="1:13" s="38" customFormat="1" ht="12.75">
      <c r="A317" s="137"/>
      <c r="I317" s="79" t="s">
        <v>50</v>
      </c>
      <c r="J317" s="104"/>
      <c r="K317" s="79" t="s">
        <v>50</v>
      </c>
      <c r="L317" s="25"/>
      <c r="M317" s="25"/>
    </row>
    <row r="318" spans="1:13" s="38" customFormat="1" ht="12.75">
      <c r="A318" s="137"/>
      <c r="I318" s="79"/>
      <c r="J318" s="104"/>
      <c r="K318" s="79"/>
      <c r="L318" s="25"/>
      <c r="M318" s="25"/>
    </row>
    <row r="319" spans="1:13" s="38" customFormat="1" ht="12.75">
      <c r="A319" s="137"/>
      <c r="B319" s="38" t="s">
        <v>238</v>
      </c>
      <c r="I319" s="68">
        <v>576</v>
      </c>
      <c r="J319" s="104"/>
      <c r="K319" s="68">
        <v>0</v>
      </c>
      <c r="L319" s="25"/>
      <c r="M319" s="25"/>
    </row>
    <row r="320" spans="1:13" s="38" customFormat="1" ht="12.75">
      <c r="A320" s="137"/>
      <c r="B320" s="38" t="s">
        <v>239</v>
      </c>
      <c r="I320" s="33">
        <v>2417</v>
      </c>
      <c r="J320" s="104"/>
      <c r="K320" s="33">
        <v>0</v>
      </c>
      <c r="L320" s="25"/>
      <c r="M320" s="25"/>
    </row>
    <row r="321" spans="1:13" s="38" customFormat="1" ht="13.5" thickBot="1">
      <c r="A321" s="137"/>
      <c r="B321" s="78"/>
      <c r="I321" s="83">
        <f>SUM(I319:I320)</f>
        <v>2993</v>
      </c>
      <c r="J321" s="104"/>
      <c r="K321" s="83">
        <f>SUM(K319:K320)</f>
        <v>0</v>
      </c>
      <c r="L321" s="25"/>
      <c r="M321" s="25"/>
    </row>
    <row r="322" spans="1:13" s="38" customFormat="1" ht="13.5" thickTop="1">
      <c r="A322" s="137"/>
      <c r="B322" s="78"/>
      <c r="I322" s="33"/>
      <c r="J322" s="104"/>
      <c r="K322" s="104"/>
      <c r="L322" s="25"/>
      <c r="M322" s="25"/>
    </row>
    <row r="323" spans="1:13" s="38" customFormat="1" ht="12.75">
      <c r="A323" s="137">
        <v>20</v>
      </c>
      <c r="B323" s="78" t="s">
        <v>240</v>
      </c>
      <c r="K323" s="25"/>
      <c r="L323" s="25"/>
      <c r="M323" s="25"/>
    </row>
    <row r="324" spans="1:13" s="38" customFormat="1" ht="12.75">
      <c r="A324" s="79"/>
      <c r="B324" s="204" t="s">
        <v>277</v>
      </c>
      <c r="C324" s="204"/>
      <c r="D324" s="204"/>
      <c r="E324" s="204"/>
      <c r="F324" s="204"/>
      <c r="G324" s="204"/>
      <c r="H324" s="204"/>
      <c r="I324" s="204"/>
      <c r="J324" s="204"/>
      <c r="K324" s="204"/>
      <c r="L324" s="25"/>
      <c r="M324" s="25"/>
    </row>
    <row r="325" spans="1:13" s="38" customFormat="1" ht="12.75">
      <c r="A325" s="79"/>
      <c r="B325" s="204"/>
      <c r="C325" s="204"/>
      <c r="D325" s="204"/>
      <c r="E325" s="204"/>
      <c r="F325" s="204"/>
      <c r="G325" s="204"/>
      <c r="H325" s="204"/>
      <c r="I325" s="204"/>
      <c r="J325" s="204"/>
      <c r="K325" s="204"/>
      <c r="L325" s="25"/>
      <c r="M325" s="25"/>
    </row>
    <row r="326" spans="1:13" s="38" customFormat="1" ht="12.75">
      <c r="A326" s="137"/>
      <c r="B326" s="78"/>
      <c r="I326" s="33"/>
      <c r="J326" s="104"/>
      <c r="K326" s="104"/>
      <c r="L326" s="25"/>
      <c r="M326" s="25"/>
    </row>
    <row r="327" spans="1:13" s="38" customFormat="1" ht="12.75">
      <c r="A327" s="137">
        <v>21</v>
      </c>
      <c r="B327" s="78" t="s">
        <v>241</v>
      </c>
      <c r="I327" s="33"/>
      <c r="J327" s="104"/>
      <c r="K327" s="104"/>
      <c r="L327" s="25"/>
      <c r="M327" s="25"/>
    </row>
    <row r="328" spans="1:13" s="38" customFormat="1" ht="12.75">
      <c r="A328" s="79"/>
      <c r="B328" s="82" t="s">
        <v>95</v>
      </c>
      <c r="I328" s="33"/>
      <c r="J328" s="104"/>
      <c r="K328" s="104"/>
      <c r="L328" s="25"/>
      <c r="M328" s="25"/>
    </row>
    <row r="329" spans="1:13" s="38" customFormat="1" ht="12.75">
      <c r="A329" s="137"/>
      <c r="B329" s="78"/>
      <c r="I329" s="33"/>
      <c r="J329" s="104"/>
      <c r="K329" s="104"/>
      <c r="L329" s="25"/>
      <c r="M329" s="25"/>
    </row>
    <row r="330" spans="1:13" s="38" customFormat="1" ht="12.75">
      <c r="A330" s="137">
        <v>22</v>
      </c>
      <c r="B330" s="78" t="s">
        <v>242</v>
      </c>
      <c r="I330" s="33"/>
      <c r="J330" s="104"/>
      <c r="K330" s="104"/>
      <c r="L330" s="25"/>
      <c r="M330" s="25"/>
    </row>
    <row r="331" spans="1:13" s="38" customFormat="1" ht="12.75">
      <c r="A331" s="79"/>
      <c r="B331" s="82" t="s">
        <v>243</v>
      </c>
      <c r="I331" s="33"/>
      <c r="J331" s="104"/>
      <c r="K331" s="104"/>
      <c r="L331" s="25"/>
      <c r="M331" s="25"/>
    </row>
    <row r="332" spans="1:13" s="38" customFormat="1" ht="12.75">
      <c r="A332" s="137"/>
      <c r="B332" s="78"/>
      <c r="I332" s="33"/>
      <c r="J332" s="104"/>
      <c r="K332" s="104"/>
      <c r="L332" s="25"/>
      <c r="M332" s="25"/>
    </row>
    <row r="333" spans="1:13" s="38" customFormat="1" ht="12.75">
      <c r="A333" s="137">
        <v>23</v>
      </c>
      <c r="B333" s="78" t="s">
        <v>244</v>
      </c>
      <c r="J333" s="104"/>
      <c r="K333" s="104"/>
      <c r="L333" s="25"/>
      <c r="M333" s="25"/>
    </row>
    <row r="334" spans="1:13" s="38" customFormat="1" ht="12.75">
      <c r="A334" s="79"/>
      <c r="B334" s="210" t="s">
        <v>245</v>
      </c>
      <c r="C334" s="210"/>
      <c r="D334" s="210"/>
      <c r="E334" s="210"/>
      <c r="F334" s="210"/>
      <c r="G334" s="210"/>
      <c r="H334" s="210"/>
      <c r="I334" s="210"/>
      <c r="J334" s="104"/>
      <c r="K334" s="104"/>
      <c r="L334" s="25"/>
      <c r="M334" s="25"/>
    </row>
    <row r="335" spans="1:13" s="38" customFormat="1" ht="12.75">
      <c r="A335" s="137"/>
      <c r="B335" s="78"/>
      <c r="I335" s="33"/>
      <c r="J335" s="104"/>
      <c r="K335" s="104"/>
      <c r="L335" s="25"/>
      <c r="M335" s="25"/>
    </row>
    <row r="336" spans="1:13" s="38" customFormat="1" ht="12.75">
      <c r="A336" s="137">
        <v>24</v>
      </c>
      <c r="B336" s="78" t="s">
        <v>246</v>
      </c>
      <c r="I336" s="33"/>
      <c r="J336" s="104"/>
      <c r="K336" s="104"/>
      <c r="L336" s="25"/>
      <c r="M336" s="25"/>
    </row>
    <row r="337" spans="1:13" s="38" customFormat="1" ht="12.75">
      <c r="A337" s="137"/>
      <c r="B337" s="78"/>
      <c r="I337" s="33"/>
      <c r="J337" s="104"/>
      <c r="K337" s="104"/>
      <c r="L337" s="25"/>
      <c r="M337" s="25"/>
    </row>
    <row r="338" spans="1:13" s="38" customFormat="1" ht="12.75" customHeight="1">
      <c r="A338" s="79" t="s">
        <v>282</v>
      </c>
      <c r="B338" s="212" t="s">
        <v>293</v>
      </c>
      <c r="C338" s="212"/>
      <c r="D338" s="212"/>
      <c r="E338" s="212"/>
      <c r="F338" s="212"/>
      <c r="G338" s="212"/>
      <c r="H338" s="212"/>
      <c r="I338" s="212"/>
      <c r="J338" s="212"/>
      <c r="K338" s="212"/>
      <c r="L338" s="25"/>
      <c r="M338" s="25"/>
    </row>
    <row r="339" spans="1:13" s="38" customFormat="1" ht="12.75">
      <c r="A339" s="137"/>
      <c r="B339" s="212"/>
      <c r="C339" s="212"/>
      <c r="D339" s="212"/>
      <c r="E339" s="212"/>
      <c r="F339" s="212"/>
      <c r="G339" s="212"/>
      <c r="H339" s="212"/>
      <c r="I339" s="212"/>
      <c r="J339" s="212"/>
      <c r="K339" s="212"/>
      <c r="L339" s="25"/>
      <c r="M339" s="25"/>
    </row>
    <row r="340" spans="1:13" s="38" customFormat="1" ht="12.75">
      <c r="A340" s="137"/>
      <c r="B340" s="212"/>
      <c r="C340" s="212"/>
      <c r="D340" s="212"/>
      <c r="E340" s="212"/>
      <c r="F340" s="212"/>
      <c r="G340" s="212"/>
      <c r="H340" s="212"/>
      <c r="I340" s="212"/>
      <c r="J340" s="212"/>
      <c r="K340" s="212"/>
      <c r="L340" s="25"/>
      <c r="M340" s="25"/>
    </row>
    <row r="341" spans="1:13" s="38" customFormat="1" ht="12.75">
      <c r="A341" s="137"/>
      <c r="B341" s="206" t="s">
        <v>294</v>
      </c>
      <c r="C341" s="206"/>
      <c r="D341" s="206"/>
      <c r="E341" s="206"/>
      <c r="F341" s="206"/>
      <c r="G341" s="206"/>
      <c r="H341" s="206"/>
      <c r="I341" s="206"/>
      <c r="J341" s="206"/>
      <c r="K341" s="206"/>
      <c r="L341" s="25"/>
      <c r="M341" s="25"/>
    </row>
    <row r="342" spans="1:13" s="38" customFormat="1" ht="12.75">
      <c r="A342" s="137"/>
      <c r="B342" s="206"/>
      <c r="C342" s="206"/>
      <c r="D342" s="206"/>
      <c r="E342" s="206"/>
      <c r="F342" s="206"/>
      <c r="G342" s="206"/>
      <c r="H342" s="206"/>
      <c r="I342" s="206"/>
      <c r="J342" s="206"/>
      <c r="K342" s="206"/>
      <c r="L342" s="25"/>
      <c r="M342" s="25"/>
    </row>
    <row r="343" spans="1:13" s="38" customFormat="1" ht="12.75">
      <c r="A343" s="137"/>
      <c r="B343" s="206"/>
      <c r="C343" s="206"/>
      <c r="D343" s="206"/>
      <c r="E343" s="206"/>
      <c r="F343" s="206"/>
      <c r="G343" s="206"/>
      <c r="H343" s="206"/>
      <c r="I343" s="206"/>
      <c r="J343" s="206"/>
      <c r="K343" s="206"/>
      <c r="L343" s="25"/>
      <c r="M343" s="25"/>
    </row>
    <row r="344" spans="1:13" s="38" customFormat="1" ht="12.75">
      <c r="A344" s="137"/>
      <c r="B344" s="206" t="s">
        <v>299</v>
      </c>
      <c r="C344" s="206"/>
      <c r="D344" s="206"/>
      <c r="E344" s="206"/>
      <c r="F344" s="206"/>
      <c r="G344" s="206"/>
      <c r="H344" s="206"/>
      <c r="I344" s="206"/>
      <c r="J344" s="206"/>
      <c r="K344" s="206"/>
      <c r="L344" s="25"/>
      <c r="M344" s="25"/>
    </row>
    <row r="345" spans="1:13" s="38" customFormat="1" ht="12.75">
      <c r="A345" s="137"/>
      <c r="B345" s="206"/>
      <c r="C345" s="206"/>
      <c r="D345" s="206"/>
      <c r="E345" s="206"/>
      <c r="F345" s="206"/>
      <c r="G345" s="206"/>
      <c r="H345" s="206"/>
      <c r="I345" s="206"/>
      <c r="J345" s="206"/>
      <c r="K345" s="206"/>
      <c r="L345" s="25"/>
      <c r="M345" s="25"/>
    </row>
    <row r="346" spans="1:13" s="38" customFormat="1" ht="12.75">
      <c r="A346" s="137"/>
      <c r="B346" s="206"/>
      <c r="C346" s="206"/>
      <c r="D346" s="206"/>
      <c r="E346" s="206"/>
      <c r="F346" s="206"/>
      <c r="G346" s="206"/>
      <c r="H346" s="206"/>
      <c r="I346" s="206"/>
      <c r="J346" s="206"/>
      <c r="K346" s="206"/>
      <c r="L346" s="25"/>
      <c r="M346" s="25"/>
    </row>
    <row r="347" spans="1:13" s="38" customFormat="1" ht="12.75">
      <c r="A347" s="137"/>
      <c r="B347" s="136"/>
      <c r="C347" s="136"/>
      <c r="D347" s="136"/>
      <c r="E347" s="136"/>
      <c r="F347" s="136"/>
      <c r="G347" s="136"/>
      <c r="H347" s="136"/>
      <c r="I347" s="136"/>
      <c r="J347" s="136"/>
      <c r="K347" s="136"/>
      <c r="L347" s="25"/>
      <c r="M347" s="25"/>
    </row>
    <row r="348" spans="1:13" s="38" customFormat="1" ht="12.75" customHeight="1">
      <c r="A348" s="137"/>
      <c r="B348" s="207" t="s">
        <v>295</v>
      </c>
      <c r="C348" s="207"/>
      <c r="D348" s="207"/>
      <c r="E348" s="207"/>
      <c r="F348" s="207"/>
      <c r="G348" s="207"/>
      <c r="H348" s="207"/>
      <c r="I348" s="207"/>
      <c r="J348" s="207"/>
      <c r="K348" s="207"/>
      <c r="L348" s="25"/>
      <c r="M348" s="25"/>
    </row>
    <row r="349" spans="1:13" s="38" customFormat="1" ht="12.75">
      <c r="A349" s="137"/>
      <c r="B349" s="207"/>
      <c r="C349" s="207"/>
      <c r="D349" s="207"/>
      <c r="E349" s="207"/>
      <c r="F349" s="207"/>
      <c r="G349" s="207"/>
      <c r="H349" s="207"/>
      <c r="I349" s="207"/>
      <c r="J349" s="207"/>
      <c r="K349" s="207"/>
      <c r="L349" s="25"/>
      <c r="M349" s="25"/>
    </row>
    <row r="350" spans="1:13" s="38" customFormat="1" ht="12.75">
      <c r="A350" s="137"/>
      <c r="B350" s="207"/>
      <c r="C350" s="207"/>
      <c r="D350" s="207"/>
      <c r="E350" s="207"/>
      <c r="F350" s="207"/>
      <c r="G350" s="207"/>
      <c r="H350" s="207"/>
      <c r="I350" s="207"/>
      <c r="J350" s="207"/>
      <c r="K350" s="207"/>
      <c r="L350" s="25"/>
      <c r="M350" s="25"/>
    </row>
    <row r="351" spans="1:13" s="38" customFormat="1" ht="12.75">
      <c r="A351" s="137"/>
      <c r="B351" s="207"/>
      <c r="C351" s="207"/>
      <c r="D351" s="207"/>
      <c r="E351" s="207"/>
      <c r="F351" s="207"/>
      <c r="G351" s="207"/>
      <c r="H351" s="207"/>
      <c r="I351" s="207"/>
      <c r="J351" s="207"/>
      <c r="K351" s="207"/>
      <c r="L351" s="25"/>
      <c r="M351" s="25"/>
    </row>
    <row r="352" spans="1:13" s="38" customFormat="1" ht="12.75">
      <c r="A352" s="137"/>
      <c r="B352" s="207"/>
      <c r="C352" s="207"/>
      <c r="D352" s="207"/>
      <c r="E352" s="207"/>
      <c r="F352" s="207"/>
      <c r="G352" s="207"/>
      <c r="H352" s="207"/>
      <c r="I352" s="207"/>
      <c r="J352" s="207"/>
      <c r="K352" s="207"/>
      <c r="L352" s="25"/>
      <c r="M352" s="25"/>
    </row>
    <row r="353" spans="1:13" s="38" customFormat="1" ht="12.75">
      <c r="A353" s="137"/>
      <c r="B353" s="207" t="s">
        <v>300</v>
      </c>
      <c r="C353" s="207"/>
      <c r="D353" s="207"/>
      <c r="E353" s="207"/>
      <c r="F353" s="207"/>
      <c r="G353" s="207"/>
      <c r="H353" s="207"/>
      <c r="I353" s="207"/>
      <c r="J353" s="207"/>
      <c r="K353" s="207"/>
      <c r="L353" s="25"/>
      <c r="M353" s="25"/>
    </row>
    <row r="354" spans="1:13" s="38" customFormat="1" ht="12.75">
      <c r="A354" s="137"/>
      <c r="B354" s="207"/>
      <c r="C354" s="207"/>
      <c r="D354" s="207"/>
      <c r="E354" s="207"/>
      <c r="F354" s="207"/>
      <c r="G354" s="207"/>
      <c r="H354" s="207"/>
      <c r="I354" s="207"/>
      <c r="J354" s="207"/>
      <c r="K354" s="207"/>
      <c r="L354" s="25"/>
      <c r="M354" s="25"/>
    </row>
    <row r="355" spans="1:13" s="38" customFormat="1" ht="12.75">
      <c r="A355" s="137"/>
      <c r="B355" s="207"/>
      <c r="C355" s="207"/>
      <c r="D355" s="207"/>
      <c r="E355" s="207"/>
      <c r="F355" s="207"/>
      <c r="G355" s="207"/>
      <c r="H355" s="207"/>
      <c r="I355" s="207"/>
      <c r="J355" s="207"/>
      <c r="K355" s="207"/>
      <c r="L355" s="25"/>
      <c r="M355" s="25"/>
    </row>
    <row r="356" spans="1:13" s="38" customFormat="1" ht="12.75">
      <c r="A356" s="137"/>
      <c r="B356" s="138"/>
      <c r="C356" s="138"/>
      <c r="D356" s="138"/>
      <c r="E356" s="138"/>
      <c r="F356" s="138"/>
      <c r="G356" s="138"/>
      <c r="H356" s="138"/>
      <c r="I356" s="138"/>
      <c r="J356" s="138"/>
      <c r="K356" s="138"/>
      <c r="L356" s="25"/>
      <c r="M356" s="25"/>
    </row>
    <row r="357" spans="1:13" s="38" customFormat="1" ht="12.75">
      <c r="A357" s="137"/>
      <c r="B357" s="207" t="s">
        <v>2</v>
      </c>
      <c r="C357" s="207"/>
      <c r="D357" s="207"/>
      <c r="E357" s="207"/>
      <c r="F357" s="207"/>
      <c r="G357" s="207"/>
      <c r="H357" s="207"/>
      <c r="I357" s="207"/>
      <c r="J357" s="207"/>
      <c r="K357" s="207"/>
      <c r="L357" s="25"/>
      <c r="M357" s="25"/>
    </row>
    <row r="358" spans="1:13" s="38" customFormat="1" ht="12.75">
      <c r="A358" s="137"/>
      <c r="B358" s="207"/>
      <c r="C358" s="207"/>
      <c r="D358" s="207"/>
      <c r="E358" s="207"/>
      <c r="F358" s="207"/>
      <c r="G358" s="207"/>
      <c r="H358" s="207"/>
      <c r="I358" s="207"/>
      <c r="J358" s="207"/>
      <c r="K358" s="207"/>
      <c r="L358" s="25"/>
      <c r="M358" s="25"/>
    </row>
    <row r="359" spans="1:13" s="38" customFormat="1" ht="12.75">
      <c r="A359" s="137"/>
      <c r="B359" s="207"/>
      <c r="C359" s="207"/>
      <c r="D359" s="207"/>
      <c r="E359" s="207"/>
      <c r="F359" s="207"/>
      <c r="G359" s="207"/>
      <c r="H359" s="207"/>
      <c r="I359" s="207"/>
      <c r="J359" s="207"/>
      <c r="K359" s="207"/>
      <c r="L359" s="25"/>
      <c r="M359" s="25"/>
    </row>
    <row r="360" spans="1:13" s="38" customFormat="1" ht="12.75">
      <c r="A360" s="137"/>
      <c r="B360" s="207"/>
      <c r="C360" s="207"/>
      <c r="D360" s="207"/>
      <c r="E360" s="207"/>
      <c r="F360" s="207"/>
      <c r="G360" s="207"/>
      <c r="H360" s="207"/>
      <c r="I360" s="207"/>
      <c r="J360" s="207"/>
      <c r="K360" s="207"/>
      <c r="L360" s="25"/>
      <c r="M360" s="25"/>
    </row>
    <row r="361" spans="1:13" s="38" customFormat="1" ht="12.75">
      <c r="A361" s="137"/>
      <c r="B361" s="207"/>
      <c r="C361" s="207"/>
      <c r="D361" s="207"/>
      <c r="E361" s="207"/>
      <c r="F361" s="207"/>
      <c r="G361" s="207"/>
      <c r="H361" s="207"/>
      <c r="I361" s="207"/>
      <c r="J361" s="207"/>
      <c r="K361" s="207"/>
      <c r="L361" s="25"/>
      <c r="M361" s="25"/>
    </row>
    <row r="362" spans="1:13" s="38" customFormat="1" ht="12.75">
      <c r="A362" s="137"/>
      <c r="B362" s="207"/>
      <c r="C362" s="207"/>
      <c r="D362" s="207"/>
      <c r="E362" s="207"/>
      <c r="F362" s="207"/>
      <c r="G362" s="207"/>
      <c r="H362" s="207"/>
      <c r="I362" s="207"/>
      <c r="J362" s="207"/>
      <c r="K362" s="207"/>
      <c r="L362" s="25"/>
      <c r="M362" s="25"/>
    </row>
    <row r="363" spans="1:13" s="38" customFormat="1" ht="12.75">
      <c r="A363" s="137"/>
      <c r="B363" s="135"/>
      <c r="C363" s="135"/>
      <c r="D363" s="135"/>
      <c r="E363" s="135"/>
      <c r="F363" s="135"/>
      <c r="G363" s="135"/>
      <c r="H363" s="135"/>
      <c r="I363" s="135"/>
      <c r="J363" s="135"/>
      <c r="K363" s="135"/>
      <c r="L363" s="25"/>
      <c r="M363" s="25"/>
    </row>
    <row r="364" spans="1:13" s="38" customFormat="1" ht="12.75">
      <c r="A364" s="79" t="s">
        <v>283</v>
      </c>
      <c r="B364" s="212" t="s">
        <v>296</v>
      </c>
      <c r="C364" s="212"/>
      <c r="D364" s="212"/>
      <c r="E364" s="212"/>
      <c r="F364" s="212"/>
      <c r="G364" s="212"/>
      <c r="H364" s="212"/>
      <c r="I364" s="212"/>
      <c r="J364" s="212"/>
      <c r="K364" s="212"/>
      <c r="L364" s="25"/>
      <c r="M364" s="25"/>
    </row>
    <row r="365" spans="1:13" s="38" customFormat="1" ht="12.75">
      <c r="A365" s="137"/>
      <c r="B365" s="135"/>
      <c r="C365" s="135"/>
      <c r="D365" s="135"/>
      <c r="E365" s="135"/>
      <c r="F365" s="135"/>
      <c r="G365" s="135"/>
      <c r="H365" s="135"/>
      <c r="I365" s="135"/>
      <c r="J365" s="135"/>
      <c r="K365" s="135"/>
      <c r="L365" s="25"/>
      <c r="M365" s="25"/>
    </row>
    <row r="366" spans="2:13" s="38" customFormat="1" ht="12.75" customHeight="1">
      <c r="B366" s="205" t="s">
        <v>1</v>
      </c>
      <c r="C366" s="205"/>
      <c r="D366" s="205"/>
      <c r="E366" s="205"/>
      <c r="F366" s="205"/>
      <c r="G366" s="205"/>
      <c r="H366" s="205"/>
      <c r="I366" s="205"/>
      <c r="J366" s="205"/>
      <c r="K366" s="205"/>
      <c r="L366" s="25"/>
      <c r="M366" s="25"/>
    </row>
    <row r="367" spans="1:13" s="38" customFormat="1" ht="12.75">
      <c r="A367" s="137"/>
      <c r="B367" s="205"/>
      <c r="C367" s="205"/>
      <c r="D367" s="205"/>
      <c r="E367" s="205"/>
      <c r="F367" s="205"/>
      <c r="G367" s="205"/>
      <c r="H367" s="205"/>
      <c r="I367" s="205"/>
      <c r="J367" s="205"/>
      <c r="K367" s="205"/>
      <c r="L367" s="25"/>
      <c r="M367" s="25"/>
    </row>
    <row r="368" spans="1:13" s="38" customFormat="1" ht="12.75">
      <c r="A368" s="137"/>
      <c r="B368" s="205"/>
      <c r="C368" s="205"/>
      <c r="D368" s="205"/>
      <c r="E368" s="205"/>
      <c r="F368" s="205"/>
      <c r="G368" s="205"/>
      <c r="H368" s="205"/>
      <c r="I368" s="205"/>
      <c r="J368" s="205"/>
      <c r="K368" s="205"/>
      <c r="L368" s="25"/>
      <c r="M368" s="25"/>
    </row>
    <row r="369" spans="1:13" s="38" customFormat="1" ht="12.75">
      <c r="A369" s="137"/>
      <c r="B369" s="138"/>
      <c r="C369" s="138"/>
      <c r="D369" s="138"/>
      <c r="E369" s="138"/>
      <c r="F369" s="138"/>
      <c r="G369" s="138"/>
      <c r="H369" s="138"/>
      <c r="I369" s="138"/>
      <c r="J369" s="138"/>
      <c r="K369" s="138"/>
      <c r="L369" s="25"/>
      <c r="M369" s="25"/>
    </row>
    <row r="370" spans="1:13" s="38" customFormat="1" ht="12.75">
      <c r="A370" s="137"/>
      <c r="B370" s="207" t="s">
        <v>301</v>
      </c>
      <c r="C370" s="207"/>
      <c r="D370" s="207"/>
      <c r="E370" s="207"/>
      <c r="F370" s="207"/>
      <c r="G370" s="207"/>
      <c r="H370" s="207"/>
      <c r="I370" s="207"/>
      <c r="J370" s="207"/>
      <c r="K370" s="207"/>
      <c r="L370" s="25"/>
      <c r="M370" s="25"/>
    </row>
    <row r="371" spans="1:13" s="38" customFormat="1" ht="12.75">
      <c r="A371" s="137"/>
      <c r="B371" s="207"/>
      <c r="C371" s="207"/>
      <c r="D371" s="207"/>
      <c r="E371" s="207"/>
      <c r="F371" s="207"/>
      <c r="G371" s="207"/>
      <c r="H371" s="207"/>
      <c r="I371" s="207"/>
      <c r="J371" s="207"/>
      <c r="K371" s="207"/>
      <c r="L371" s="25"/>
      <c r="M371" s="25"/>
    </row>
    <row r="372" spans="1:13" s="38" customFormat="1" ht="12.75">
      <c r="A372" s="137"/>
      <c r="B372" s="207"/>
      <c r="C372" s="207"/>
      <c r="D372" s="207"/>
      <c r="E372" s="207"/>
      <c r="F372" s="207"/>
      <c r="G372" s="207"/>
      <c r="H372" s="207"/>
      <c r="I372" s="207"/>
      <c r="J372" s="207"/>
      <c r="K372" s="207"/>
      <c r="L372" s="25"/>
      <c r="M372" s="25"/>
    </row>
    <row r="373" spans="1:13" s="38" customFormat="1" ht="12.75">
      <c r="A373" s="137"/>
      <c r="B373" s="207"/>
      <c r="C373" s="207"/>
      <c r="D373" s="207"/>
      <c r="E373" s="207"/>
      <c r="F373" s="207"/>
      <c r="G373" s="207"/>
      <c r="H373" s="207"/>
      <c r="I373" s="207"/>
      <c r="J373" s="207"/>
      <c r="K373" s="207"/>
      <c r="L373" s="25"/>
      <c r="M373" s="25"/>
    </row>
    <row r="374" spans="1:13" s="38" customFormat="1" ht="12.75">
      <c r="A374" s="137"/>
      <c r="B374" s="207"/>
      <c r="C374" s="207"/>
      <c r="D374" s="207"/>
      <c r="E374" s="207"/>
      <c r="F374" s="207"/>
      <c r="G374" s="207"/>
      <c r="H374" s="207"/>
      <c r="I374" s="207"/>
      <c r="J374" s="207"/>
      <c r="K374" s="207"/>
      <c r="L374" s="25"/>
      <c r="M374" s="25"/>
    </row>
    <row r="375" spans="1:13" s="38" customFormat="1" ht="12.75">
      <c r="A375" s="137"/>
      <c r="B375" s="206" t="s">
        <v>297</v>
      </c>
      <c r="C375" s="206"/>
      <c r="D375" s="206"/>
      <c r="E375" s="206"/>
      <c r="F375" s="206"/>
      <c r="G375" s="206"/>
      <c r="H375" s="206"/>
      <c r="I375" s="206"/>
      <c r="J375" s="206"/>
      <c r="K375" s="206"/>
      <c r="L375" s="25"/>
      <c r="M375" s="25"/>
    </row>
    <row r="376" spans="1:13" s="38" customFormat="1" ht="12.75">
      <c r="A376" s="137"/>
      <c r="B376" s="206"/>
      <c r="C376" s="206"/>
      <c r="D376" s="206"/>
      <c r="E376" s="206"/>
      <c r="F376" s="206"/>
      <c r="G376" s="206"/>
      <c r="H376" s="206"/>
      <c r="I376" s="206"/>
      <c r="J376" s="206"/>
      <c r="K376" s="206"/>
      <c r="L376" s="25"/>
      <c r="M376" s="25"/>
    </row>
    <row r="377" spans="1:13" s="38" customFormat="1" ht="12.75">
      <c r="A377" s="137"/>
      <c r="B377" s="206"/>
      <c r="C377" s="206"/>
      <c r="D377" s="206"/>
      <c r="E377" s="206"/>
      <c r="F377" s="206"/>
      <c r="G377" s="206"/>
      <c r="H377" s="206"/>
      <c r="I377" s="206"/>
      <c r="J377" s="206"/>
      <c r="K377" s="206"/>
      <c r="L377" s="25"/>
      <c r="M377" s="25"/>
    </row>
    <row r="378" spans="1:13" s="38" customFormat="1" ht="12.75">
      <c r="A378" s="137"/>
      <c r="B378" s="207" t="s">
        <v>298</v>
      </c>
      <c r="C378" s="207"/>
      <c r="D378" s="207"/>
      <c r="E378" s="207"/>
      <c r="F378" s="207"/>
      <c r="G378" s="207"/>
      <c r="H378" s="207"/>
      <c r="I378" s="207"/>
      <c r="J378" s="207"/>
      <c r="K378" s="207"/>
      <c r="L378" s="25"/>
      <c r="M378" s="25"/>
    </row>
    <row r="379" spans="1:13" s="38" customFormat="1" ht="12.75">
      <c r="A379" s="137"/>
      <c r="B379" s="207"/>
      <c r="C379" s="207"/>
      <c r="D379" s="207"/>
      <c r="E379" s="207"/>
      <c r="F379" s="207"/>
      <c r="G379" s="207"/>
      <c r="H379" s="207"/>
      <c r="I379" s="207"/>
      <c r="J379" s="207"/>
      <c r="K379" s="207"/>
      <c r="L379" s="25"/>
      <c r="M379" s="25"/>
    </row>
    <row r="380" spans="1:13" s="38" customFormat="1" ht="12.75">
      <c r="A380" s="137"/>
      <c r="B380" s="207"/>
      <c r="C380" s="207"/>
      <c r="D380" s="207"/>
      <c r="E380" s="207"/>
      <c r="F380" s="207"/>
      <c r="G380" s="207"/>
      <c r="H380" s="207"/>
      <c r="I380" s="207"/>
      <c r="J380" s="207"/>
      <c r="K380" s="207"/>
      <c r="L380" s="25"/>
      <c r="M380" s="25"/>
    </row>
    <row r="381" spans="1:13" s="38" customFormat="1" ht="12.75">
      <c r="A381" s="137"/>
      <c r="B381" s="135"/>
      <c r="C381" s="135"/>
      <c r="D381" s="135"/>
      <c r="E381" s="135"/>
      <c r="F381" s="135"/>
      <c r="G381" s="135"/>
      <c r="H381" s="135"/>
      <c r="I381" s="135"/>
      <c r="J381" s="135"/>
      <c r="K381" s="135"/>
      <c r="L381" s="25"/>
      <c r="M381" s="25"/>
    </row>
    <row r="382" spans="1:13" s="38" customFormat="1" ht="12.75">
      <c r="A382" s="137">
        <v>25</v>
      </c>
      <c r="B382" s="190" t="s">
        <v>247</v>
      </c>
      <c r="C382" s="205"/>
      <c r="D382" s="205"/>
      <c r="E382" s="205"/>
      <c r="F382" s="205"/>
      <c r="G382" s="205"/>
      <c r="H382" s="205"/>
      <c r="I382" s="205"/>
      <c r="J382" s="205"/>
      <c r="K382" s="205"/>
      <c r="L382" s="25"/>
      <c r="M382" s="25"/>
    </row>
    <row r="383" spans="1:13" s="38" customFormat="1" ht="12.75">
      <c r="A383" s="79"/>
      <c r="B383" s="205"/>
      <c r="C383" s="205"/>
      <c r="D383" s="205"/>
      <c r="E383" s="205"/>
      <c r="F383" s="205"/>
      <c r="G383" s="205"/>
      <c r="H383" s="205"/>
      <c r="I383" s="205"/>
      <c r="J383" s="205"/>
      <c r="K383" s="205"/>
      <c r="L383" s="25"/>
      <c r="M383" s="25"/>
    </row>
    <row r="384" spans="1:13" s="38" customFormat="1" ht="12.75">
      <c r="A384" s="79"/>
      <c r="C384" s="104"/>
      <c r="D384" s="104"/>
      <c r="E384" s="104"/>
      <c r="F384" s="104"/>
      <c r="G384" s="104"/>
      <c r="H384" s="104"/>
      <c r="I384" s="104"/>
      <c r="J384" s="104"/>
      <c r="K384" s="104"/>
      <c r="L384" s="25"/>
      <c r="M384" s="25"/>
    </row>
    <row r="385" spans="1:13" s="38" customFormat="1" ht="12.75">
      <c r="A385" s="137">
        <v>26</v>
      </c>
      <c r="B385" s="78" t="s">
        <v>249</v>
      </c>
      <c r="J385" s="104"/>
      <c r="K385" s="104"/>
      <c r="L385" s="25"/>
      <c r="M385" s="25"/>
    </row>
    <row r="386" spans="1:13" s="38" customFormat="1" ht="12.75">
      <c r="A386" s="79"/>
      <c r="B386" s="82" t="s">
        <v>248</v>
      </c>
      <c r="C386" s="82"/>
      <c r="D386" s="82"/>
      <c r="E386" s="82"/>
      <c r="F386" s="82"/>
      <c r="G386" s="82"/>
      <c r="H386" s="82"/>
      <c r="I386" s="82"/>
      <c r="J386" s="104"/>
      <c r="K386" s="104"/>
      <c r="L386" s="25"/>
      <c r="M386" s="25"/>
    </row>
    <row r="387" spans="1:13" s="38" customFormat="1" ht="12.75">
      <c r="A387" s="79"/>
      <c r="B387" s="82"/>
      <c r="C387" s="82"/>
      <c r="D387" s="82"/>
      <c r="E387" s="82"/>
      <c r="F387" s="82"/>
      <c r="G387" s="82"/>
      <c r="H387" s="82"/>
      <c r="I387" s="82"/>
      <c r="J387" s="104"/>
      <c r="K387" s="104"/>
      <c r="L387" s="25"/>
      <c r="M387" s="25"/>
    </row>
    <row r="388" spans="1:13" s="38" customFormat="1" ht="12.75">
      <c r="A388" s="137">
        <v>27</v>
      </c>
      <c r="B388" s="174" t="s">
        <v>302</v>
      </c>
      <c r="C388" s="82"/>
      <c r="D388" s="82"/>
      <c r="E388" s="82"/>
      <c r="F388" s="82"/>
      <c r="G388" s="82"/>
      <c r="H388" s="82"/>
      <c r="I388" s="82"/>
      <c r="J388" s="104"/>
      <c r="K388" s="104"/>
      <c r="L388" s="25"/>
      <c r="M388" s="25"/>
    </row>
    <row r="389" spans="1:13" s="38" customFormat="1" ht="12.75">
      <c r="A389" s="79"/>
      <c r="B389" s="190" t="s">
        <v>278</v>
      </c>
      <c r="C389" s="205"/>
      <c r="D389" s="205"/>
      <c r="E389" s="205"/>
      <c r="F389" s="205"/>
      <c r="G389" s="205"/>
      <c r="H389" s="205"/>
      <c r="I389" s="205"/>
      <c r="J389" s="205"/>
      <c r="K389" s="205"/>
      <c r="L389" s="25"/>
      <c r="M389" s="25"/>
    </row>
    <row r="390" spans="1:13" s="38" customFormat="1" ht="12.75">
      <c r="A390" s="79"/>
      <c r="B390" s="205"/>
      <c r="C390" s="205"/>
      <c r="D390" s="205"/>
      <c r="E390" s="205"/>
      <c r="F390" s="205"/>
      <c r="G390" s="205"/>
      <c r="H390" s="205"/>
      <c r="I390" s="205"/>
      <c r="J390" s="205"/>
      <c r="K390" s="205"/>
      <c r="L390" s="25"/>
      <c r="M390" s="25"/>
    </row>
    <row r="391" spans="1:13" s="38" customFormat="1" ht="12.75">
      <c r="A391" s="79"/>
      <c r="C391" s="82"/>
      <c r="D391" s="82"/>
      <c r="G391" s="175" t="s">
        <v>251</v>
      </c>
      <c r="I391" s="175" t="s">
        <v>252</v>
      </c>
      <c r="J391" s="117"/>
      <c r="K391" s="175"/>
      <c r="L391" s="25"/>
      <c r="M391" s="25"/>
    </row>
    <row r="392" spans="1:13" s="38" customFormat="1" ht="12.75">
      <c r="A392" s="79"/>
      <c r="C392" s="82"/>
      <c r="D392" s="82"/>
      <c r="G392" s="175" t="s">
        <v>253</v>
      </c>
      <c r="I392" s="175" t="s">
        <v>253</v>
      </c>
      <c r="K392" s="175" t="s">
        <v>118</v>
      </c>
      <c r="L392" s="25"/>
      <c r="M392" s="25"/>
    </row>
    <row r="393" spans="1:13" s="38" customFormat="1" ht="12.75">
      <c r="A393" s="79"/>
      <c r="B393" s="177" t="s">
        <v>250</v>
      </c>
      <c r="C393" s="82"/>
      <c r="D393" s="82"/>
      <c r="G393" s="79" t="s">
        <v>50</v>
      </c>
      <c r="I393" s="79" t="s">
        <v>50</v>
      </c>
      <c r="K393" s="79" t="s">
        <v>50</v>
      </c>
      <c r="L393" s="25"/>
      <c r="M393" s="25"/>
    </row>
    <row r="394" spans="1:13" s="38" customFormat="1" ht="12.75">
      <c r="A394" s="79"/>
      <c r="B394" s="82"/>
      <c r="C394" s="82"/>
      <c r="D394" s="82"/>
      <c r="G394" s="178"/>
      <c r="I394" s="178"/>
      <c r="K394" s="178"/>
      <c r="L394" s="25"/>
      <c r="M394" s="25"/>
    </row>
    <row r="395" spans="1:13" s="38" customFormat="1" ht="12.75">
      <c r="A395" s="79" t="s">
        <v>308</v>
      </c>
      <c r="B395" s="82" t="s">
        <v>254</v>
      </c>
      <c r="C395" s="82"/>
      <c r="E395" s="82"/>
      <c r="G395" s="179">
        <v>1170</v>
      </c>
      <c r="H395" s="180"/>
      <c r="I395" s="179">
        <v>163</v>
      </c>
      <c r="J395" s="180"/>
      <c r="K395" s="179">
        <f aca="true" t="shared" si="0" ref="K395:K401">+G395-I395</f>
        <v>1007</v>
      </c>
      <c r="L395" s="25"/>
      <c r="M395" s="25"/>
    </row>
    <row r="396" spans="1:13" s="38" customFormat="1" ht="12.75">
      <c r="A396" s="79" t="s">
        <v>309</v>
      </c>
      <c r="B396" s="82" t="s">
        <v>255</v>
      </c>
      <c r="C396" s="82"/>
      <c r="D396" s="82"/>
      <c r="E396" s="82"/>
      <c r="G396" s="179">
        <v>1870</v>
      </c>
      <c r="H396" s="180"/>
      <c r="I396" s="179">
        <v>0</v>
      </c>
      <c r="J396" s="180"/>
      <c r="K396" s="179">
        <f t="shared" si="0"/>
        <v>1870</v>
      </c>
      <c r="L396" s="25"/>
      <c r="M396" s="25"/>
    </row>
    <row r="397" spans="1:13" s="38" customFormat="1" ht="12.75">
      <c r="A397" s="79" t="s">
        <v>310</v>
      </c>
      <c r="B397" s="190" t="s">
        <v>257</v>
      </c>
      <c r="C397" s="190"/>
      <c r="D397" s="190"/>
      <c r="E397" s="190"/>
      <c r="G397" s="179">
        <v>6000</v>
      </c>
      <c r="H397" s="180"/>
      <c r="I397" s="179">
        <v>147</v>
      </c>
      <c r="J397" s="180"/>
      <c r="K397" s="179">
        <f t="shared" si="0"/>
        <v>5853</v>
      </c>
      <c r="L397" s="25"/>
      <c r="M397" s="25"/>
    </row>
    <row r="398" spans="1:13" s="38" customFormat="1" ht="12.75">
      <c r="A398" s="79"/>
      <c r="B398" s="190"/>
      <c r="C398" s="190"/>
      <c r="D398" s="190"/>
      <c r="E398" s="190"/>
      <c r="G398" s="179"/>
      <c r="H398" s="180"/>
      <c r="I398" s="179"/>
      <c r="J398" s="180"/>
      <c r="K398" s="179"/>
      <c r="L398" s="25"/>
      <c r="M398" s="25"/>
    </row>
    <row r="399" spans="1:13" s="38" customFormat="1" ht="12.75">
      <c r="A399" s="79"/>
      <c r="B399" s="209"/>
      <c r="C399" s="209"/>
      <c r="D399" s="209"/>
      <c r="E399" s="209"/>
      <c r="G399" s="179"/>
      <c r="H399" s="180"/>
      <c r="I399" s="179"/>
      <c r="J399" s="180"/>
      <c r="K399" s="179"/>
      <c r="L399" s="25"/>
      <c r="M399" s="25"/>
    </row>
    <row r="400" spans="1:13" s="38" customFormat="1" ht="12.75">
      <c r="A400" s="79" t="s">
        <v>311</v>
      </c>
      <c r="B400" s="82" t="s">
        <v>256</v>
      </c>
      <c r="C400" s="82"/>
      <c r="D400" s="82"/>
      <c r="E400" s="82"/>
      <c r="G400" s="179">
        <v>220</v>
      </c>
      <c r="H400" s="180"/>
      <c r="I400" s="179">
        <v>80</v>
      </c>
      <c r="J400" s="180"/>
      <c r="K400" s="179">
        <f t="shared" si="0"/>
        <v>140</v>
      </c>
      <c r="L400" s="25"/>
      <c r="M400" s="25"/>
    </row>
    <row r="401" spans="1:13" s="38" customFormat="1" ht="12.75">
      <c r="A401" s="79" t="s">
        <v>312</v>
      </c>
      <c r="B401" s="82" t="s">
        <v>109</v>
      </c>
      <c r="C401" s="82"/>
      <c r="D401" s="82"/>
      <c r="E401" s="82"/>
      <c r="G401" s="179">
        <v>1300</v>
      </c>
      <c r="H401" s="180"/>
      <c r="I401" s="179">
        <f>1380-80</f>
        <v>1300</v>
      </c>
      <c r="J401" s="180"/>
      <c r="K401" s="179">
        <f t="shared" si="0"/>
        <v>0</v>
      </c>
      <c r="L401" s="25"/>
      <c r="M401" s="25"/>
    </row>
    <row r="402" spans="1:13" s="38" customFormat="1" ht="13.5" thickBot="1">
      <c r="A402" s="79"/>
      <c r="G402" s="181">
        <f>SUM(G395:G401)</f>
        <v>10560</v>
      </c>
      <c r="H402" s="180"/>
      <c r="I402" s="181">
        <f>SUM(I395:I401)</f>
        <v>1690</v>
      </c>
      <c r="J402" s="180"/>
      <c r="K402" s="181">
        <f>SUM(K395:K401)</f>
        <v>8870</v>
      </c>
      <c r="L402" s="25"/>
      <c r="M402" s="25"/>
    </row>
    <row r="403" spans="1:13" s="38" customFormat="1" ht="13.5" thickTop="1">
      <c r="A403" s="79"/>
      <c r="G403" s="118"/>
      <c r="H403" s="180"/>
      <c r="I403" s="118"/>
      <c r="J403" s="180"/>
      <c r="K403" s="118"/>
      <c r="L403" s="25"/>
      <c r="M403" s="25"/>
    </row>
    <row r="404" spans="1:13" s="38" customFormat="1" ht="12.75">
      <c r="A404" s="79"/>
      <c r="B404" s="187" t="s">
        <v>314</v>
      </c>
      <c r="C404" s="203"/>
      <c r="D404" s="203"/>
      <c r="E404" s="203"/>
      <c r="F404" s="203"/>
      <c r="G404" s="203"/>
      <c r="H404" s="203"/>
      <c r="I404" s="203"/>
      <c r="J404" s="203"/>
      <c r="K404" s="203"/>
      <c r="L404" s="25"/>
      <c r="M404" s="25"/>
    </row>
    <row r="405" spans="1:13" s="38" customFormat="1" ht="12.75">
      <c r="A405" s="79"/>
      <c r="B405" s="203"/>
      <c r="C405" s="203"/>
      <c r="D405" s="203"/>
      <c r="E405" s="203"/>
      <c r="F405" s="203"/>
      <c r="G405" s="203"/>
      <c r="H405" s="203"/>
      <c r="I405" s="203"/>
      <c r="J405" s="203"/>
      <c r="K405" s="203"/>
      <c r="L405" s="25"/>
      <c r="M405" s="25"/>
    </row>
    <row r="406" spans="1:13" s="38" customFormat="1" ht="12.75">
      <c r="A406" s="79"/>
      <c r="B406" s="203"/>
      <c r="C406" s="203"/>
      <c r="D406" s="203"/>
      <c r="E406" s="203"/>
      <c r="F406" s="203"/>
      <c r="G406" s="203"/>
      <c r="H406" s="203"/>
      <c r="I406" s="203"/>
      <c r="J406" s="203"/>
      <c r="K406" s="203"/>
      <c r="L406" s="25"/>
      <c r="M406" s="25"/>
    </row>
    <row r="407" spans="1:13" s="38" customFormat="1" ht="12.75">
      <c r="A407" s="79"/>
      <c r="G407" s="118"/>
      <c r="H407" s="180"/>
      <c r="I407" s="118"/>
      <c r="J407" s="180"/>
      <c r="K407" s="118"/>
      <c r="L407" s="25"/>
      <c r="M407" s="25"/>
    </row>
    <row r="408" spans="1:13" s="38" customFormat="1" ht="12.75">
      <c r="A408" s="137">
        <v>28</v>
      </c>
      <c r="B408" s="78" t="s">
        <v>87</v>
      </c>
      <c r="L408" s="25"/>
      <c r="M408" s="25"/>
    </row>
    <row r="409" spans="1:13" s="38" customFormat="1" ht="12.75">
      <c r="A409" s="137"/>
      <c r="B409" s="78"/>
      <c r="I409" s="79" t="s">
        <v>236</v>
      </c>
      <c r="K409" s="79" t="s">
        <v>236</v>
      </c>
      <c r="L409" s="25"/>
      <c r="M409" s="25"/>
    </row>
    <row r="410" spans="1:13" s="38" customFormat="1" ht="12.75" customHeight="1">
      <c r="A410" s="137"/>
      <c r="B410" s="182"/>
      <c r="I410" s="173">
        <v>38717</v>
      </c>
      <c r="K410" s="173">
        <v>38352</v>
      </c>
      <c r="L410" s="25"/>
      <c r="M410" s="25"/>
    </row>
    <row r="411" spans="1:13" s="38" customFormat="1" ht="12.75">
      <c r="A411" s="137"/>
      <c r="B411" s="182"/>
      <c r="I411" s="79" t="s">
        <v>50</v>
      </c>
      <c r="K411" s="79" t="s">
        <v>50</v>
      </c>
      <c r="L411" s="25"/>
      <c r="M411" s="25"/>
    </row>
    <row r="412" spans="1:13" s="38" customFormat="1" ht="12.75">
      <c r="A412" s="79"/>
      <c r="B412" s="38" t="s">
        <v>88</v>
      </c>
      <c r="K412" s="25"/>
      <c r="L412" s="25"/>
      <c r="M412" s="25"/>
    </row>
    <row r="413" spans="1:13" s="38" customFormat="1" ht="13.5" thickBot="1">
      <c r="A413" s="79"/>
      <c r="C413" s="38" t="s">
        <v>284</v>
      </c>
      <c r="I413" s="75">
        <v>4072</v>
      </c>
      <c r="K413" s="75">
        <v>0</v>
      </c>
      <c r="L413" s="25"/>
      <c r="M413" s="25"/>
    </row>
    <row r="414" spans="1:13" s="38" customFormat="1" ht="13.5" thickTop="1">
      <c r="A414" s="79"/>
      <c r="I414" s="33"/>
      <c r="K414" s="33"/>
      <c r="L414" s="25"/>
      <c r="M414" s="25"/>
    </row>
    <row r="415" spans="1:13" s="38" customFormat="1" ht="12.75">
      <c r="A415" s="137">
        <v>29</v>
      </c>
      <c r="B415" s="78" t="s">
        <v>281</v>
      </c>
      <c r="I415" s="33"/>
      <c r="K415" s="33"/>
      <c r="L415" s="25"/>
      <c r="M415" s="25"/>
    </row>
    <row r="416" spans="1:13" s="38" customFormat="1" ht="12.75">
      <c r="A416" s="79" t="s">
        <v>303</v>
      </c>
      <c r="B416" s="206" t="s">
        <v>4</v>
      </c>
      <c r="C416" s="207"/>
      <c r="D416" s="207"/>
      <c r="E416" s="207"/>
      <c r="F416" s="207"/>
      <c r="G416" s="207"/>
      <c r="H416" s="207"/>
      <c r="I416" s="207"/>
      <c r="J416" s="207"/>
      <c r="K416" s="207"/>
      <c r="L416" s="25"/>
      <c r="M416" s="25"/>
    </row>
    <row r="417" spans="1:13" s="38" customFormat="1" ht="12.75">
      <c r="A417" s="79"/>
      <c r="B417" s="207"/>
      <c r="C417" s="207"/>
      <c r="D417" s="207"/>
      <c r="E417" s="207"/>
      <c r="F417" s="207"/>
      <c r="G417" s="207"/>
      <c r="H417" s="207"/>
      <c r="I417" s="207"/>
      <c r="J417" s="207"/>
      <c r="K417" s="207"/>
      <c r="L417" s="25"/>
      <c r="M417" s="25"/>
    </row>
    <row r="418" spans="1:13" s="38" customFormat="1" ht="12.75">
      <c r="A418" s="79"/>
      <c r="B418" s="207"/>
      <c r="C418" s="207"/>
      <c r="D418" s="207"/>
      <c r="E418" s="207"/>
      <c r="F418" s="207"/>
      <c r="G418" s="207"/>
      <c r="H418" s="207"/>
      <c r="I418" s="207"/>
      <c r="J418" s="207"/>
      <c r="K418" s="207"/>
      <c r="L418" s="25"/>
      <c r="M418" s="25"/>
    </row>
    <row r="419" spans="1:13" s="38" customFormat="1" ht="12.75">
      <c r="A419" s="79"/>
      <c r="B419" s="203"/>
      <c r="C419" s="203"/>
      <c r="D419" s="203"/>
      <c r="E419" s="203"/>
      <c r="F419" s="203"/>
      <c r="G419" s="203"/>
      <c r="H419" s="203"/>
      <c r="I419" s="203"/>
      <c r="J419" s="203"/>
      <c r="K419" s="203"/>
      <c r="L419" s="25"/>
      <c r="M419" s="25"/>
    </row>
    <row r="420" spans="1:13" s="38" customFormat="1" ht="12.75">
      <c r="A420" s="79"/>
      <c r="B420" s="183"/>
      <c r="C420" s="183"/>
      <c r="D420" s="183"/>
      <c r="E420" s="183"/>
      <c r="F420" s="183"/>
      <c r="G420" s="183"/>
      <c r="H420" s="183"/>
      <c r="I420" s="183"/>
      <c r="J420" s="183"/>
      <c r="K420" s="183"/>
      <c r="L420" s="25"/>
      <c r="M420" s="25"/>
    </row>
    <row r="421" spans="1:13" s="38" customFormat="1" ht="12.75">
      <c r="A421" s="79" t="s">
        <v>304</v>
      </c>
      <c r="B421" s="206" t="s">
        <v>5</v>
      </c>
      <c r="C421" s="207"/>
      <c r="D421" s="207"/>
      <c r="E421" s="207"/>
      <c r="F421" s="207"/>
      <c r="G421" s="207"/>
      <c r="H421" s="207"/>
      <c r="I421" s="207"/>
      <c r="J421" s="207"/>
      <c r="K421" s="207"/>
      <c r="L421" s="25"/>
      <c r="M421" s="25"/>
    </row>
    <row r="422" spans="1:13" s="38" customFormat="1" ht="12.75">
      <c r="A422" s="79"/>
      <c r="B422" s="207"/>
      <c r="C422" s="207"/>
      <c r="D422" s="207"/>
      <c r="E422" s="207"/>
      <c r="F422" s="207"/>
      <c r="G422" s="207"/>
      <c r="H422" s="207"/>
      <c r="I422" s="207"/>
      <c r="J422" s="207"/>
      <c r="K422" s="207"/>
      <c r="L422" s="25"/>
      <c r="M422" s="25"/>
    </row>
    <row r="423" spans="1:13" s="38" customFormat="1" ht="12.75">
      <c r="A423" s="79"/>
      <c r="B423" s="207"/>
      <c r="C423" s="207"/>
      <c r="D423" s="207"/>
      <c r="E423" s="207"/>
      <c r="F423" s="207"/>
      <c r="G423" s="207"/>
      <c r="H423" s="207"/>
      <c r="I423" s="207"/>
      <c r="J423" s="207"/>
      <c r="K423" s="207"/>
      <c r="L423" s="25"/>
      <c r="M423" s="25"/>
    </row>
    <row r="424" spans="1:13" s="38" customFormat="1" ht="12.75">
      <c r="A424" s="79"/>
      <c r="B424" s="203"/>
      <c r="C424" s="203"/>
      <c r="D424" s="203"/>
      <c r="E424" s="203"/>
      <c r="F424" s="203"/>
      <c r="G424" s="203"/>
      <c r="H424" s="203"/>
      <c r="I424" s="203"/>
      <c r="J424" s="203"/>
      <c r="K424" s="203"/>
      <c r="L424" s="25"/>
      <c r="M424" s="25"/>
    </row>
    <row r="425" spans="1:13" s="38" customFormat="1" ht="12.75">
      <c r="A425" s="79"/>
      <c r="B425" s="183"/>
      <c r="C425" s="183"/>
      <c r="D425" s="183"/>
      <c r="E425" s="183"/>
      <c r="F425" s="183"/>
      <c r="G425" s="183"/>
      <c r="H425" s="183"/>
      <c r="I425" s="183"/>
      <c r="J425" s="183"/>
      <c r="K425" s="183"/>
      <c r="L425" s="25"/>
      <c r="M425" s="25"/>
    </row>
    <row r="426" spans="1:13" s="38" customFormat="1" ht="12.75">
      <c r="A426" s="79" t="s">
        <v>305</v>
      </c>
      <c r="B426" s="206" t="s">
        <v>307</v>
      </c>
      <c r="C426" s="207"/>
      <c r="D426" s="207"/>
      <c r="E426" s="207"/>
      <c r="F426" s="207"/>
      <c r="G426" s="207"/>
      <c r="H426" s="207"/>
      <c r="I426" s="207"/>
      <c r="J426" s="207"/>
      <c r="K426" s="207"/>
      <c r="L426" s="25"/>
      <c r="M426" s="25"/>
    </row>
    <row r="427" spans="1:13" s="38" customFormat="1" ht="12.75">
      <c r="A427" s="79"/>
      <c r="B427" s="207"/>
      <c r="C427" s="207"/>
      <c r="D427" s="207"/>
      <c r="E427" s="207"/>
      <c r="F427" s="207"/>
      <c r="G427" s="207"/>
      <c r="H427" s="207"/>
      <c r="I427" s="207"/>
      <c r="J427" s="207"/>
      <c r="K427" s="207"/>
      <c r="L427" s="25"/>
      <c r="M427" s="25"/>
    </row>
    <row r="428" spans="1:13" s="38" customFormat="1" ht="12.75">
      <c r="A428" s="79"/>
      <c r="B428" s="207"/>
      <c r="C428" s="207"/>
      <c r="D428" s="207"/>
      <c r="E428" s="207"/>
      <c r="F428" s="207"/>
      <c r="G428" s="207"/>
      <c r="H428" s="207"/>
      <c r="I428" s="207"/>
      <c r="J428" s="207"/>
      <c r="K428" s="207"/>
      <c r="L428" s="25"/>
      <c r="M428" s="25"/>
    </row>
    <row r="429" spans="1:13" s="38" customFormat="1" ht="12.75">
      <c r="A429" s="79"/>
      <c r="I429" s="33"/>
      <c r="K429" s="33"/>
      <c r="L429" s="25"/>
      <c r="M429" s="25"/>
    </row>
    <row r="430" spans="12:13" s="38" customFormat="1" ht="12.75">
      <c r="L430" s="25"/>
      <c r="M430" s="25"/>
    </row>
    <row r="431" spans="1:13" s="38" customFormat="1" ht="12.75">
      <c r="A431" s="38" t="s">
        <v>98</v>
      </c>
      <c r="K431" s="25"/>
      <c r="L431" s="25"/>
      <c r="M431" s="25"/>
    </row>
    <row r="432" spans="11:13" s="38" customFormat="1" ht="12.75">
      <c r="K432" s="25"/>
      <c r="L432" s="25"/>
      <c r="M432" s="25"/>
    </row>
    <row r="433" spans="1:13" s="38" customFormat="1" ht="12.75">
      <c r="A433" s="78" t="s">
        <v>99</v>
      </c>
      <c r="K433" s="25"/>
      <c r="L433" s="25"/>
      <c r="M433" s="25"/>
    </row>
    <row r="434" spans="1:13" s="38" customFormat="1" ht="12.75">
      <c r="A434" s="38" t="s">
        <v>100</v>
      </c>
      <c r="K434" s="25"/>
      <c r="L434" s="25"/>
      <c r="M434" s="25"/>
    </row>
    <row r="435" spans="11:13" s="38" customFormat="1" ht="12.75">
      <c r="K435" s="25"/>
      <c r="L435" s="25"/>
      <c r="M435" s="25"/>
    </row>
    <row r="436" spans="1:13" s="38" customFormat="1" ht="12.75">
      <c r="A436" s="38" t="s">
        <v>101</v>
      </c>
      <c r="K436" s="25"/>
      <c r="L436" s="25"/>
      <c r="M436" s="25"/>
    </row>
    <row r="437" spans="11:13" s="38" customFormat="1" ht="12.75">
      <c r="K437" s="25"/>
      <c r="L437" s="25"/>
      <c r="M437" s="25"/>
    </row>
    <row r="438" spans="1:13" s="38" customFormat="1" ht="12.75">
      <c r="A438" s="38" t="s">
        <v>102</v>
      </c>
      <c r="B438" s="111"/>
      <c r="C438" s="113"/>
      <c r="D438" s="189">
        <v>38775</v>
      </c>
      <c r="E438" s="112"/>
      <c r="F438" s="112"/>
      <c r="G438" s="112"/>
      <c r="K438" s="25"/>
      <c r="L438" s="25"/>
      <c r="M438" s="25"/>
    </row>
    <row r="439" spans="1:13" s="38" customFormat="1" ht="12.75">
      <c r="A439" s="79"/>
      <c r="K439" s="25"/>
      <c r="L439" s="25"/>
      <c r="M439" s="25"/>
    </row>
    <row r="440" spans="1:13" s="38" customFormat="1" ht="12.75">
      <c r="A440" s="79"/>
      <c r="K440" s="25"/>
      <c r="L440" s="25"/>
      <c r="M440" s="25"/>
    </row>
    <row r="441" spans="1:13" s="38" customFormat="1" ht="12.75">
      <c r="A441" s="79"/>
      <c r="K441" s="25"/>
      <c r="L441" s="25"/>
      <c r="M441" s="25"/>
    </row>
    <row r="442" spans="1:13" s="38" customFormat="1" ht="12.75">
      <c r="A442" s="79"/>
      <c r="K442" s="25"/>
      <c r="L442" s="25"/>
      <c r="M442" s="25"/>
    </row>
    <row r="443" spans="1:13" s="38" customFormat="1" ht="12.75">
      <c r="A443" s="79"/>
      <c r="K443" s="25"/>
      <c r="L443" s="25"/>
      <c r="M443" s="25"/>
    </row>
    <row r="444" spans="1:13" s="38" customFormat="1" ht="12.75">
      <c r="A444" s="79"/>
      <c r="K444" s="25"/>
      <c r="L444" s="25"/>
      <c r="M444" s="25"/>
    </row>
    <row r="445" spans="1:13" s="38" customFormat="1" ht="12.75">
      <c r="A445" s="79"/>
      <c r="K445" s="25"/>
      <c r="L445" s="25"/>
      <c r="M445" s="25"/>
    </row>
    <row r="446" spans="1:13" s="38" customFormat="1" ht="12.75">
      <c r="A446" s="79"/>
      <c r="K446" s="25"/>
      <c r="L446" s="25"/>
      <c r="M446" s="25"/>
    </row>
    <row r="447" spans="1:13" s="38" customFormat="1" ht="12.75">
      <c r="A447" s="79"/>
      <c r="K447" s="25"/>
      <c r="L447" s="25"/>
      <c r="M447" s="25"/>
    </row>
    <row r="448" spans="11:13" s="38" customFormat="1" ht="12.75">
      <c r="K448" s="25"/>
      <c r="L448" s="25"/>
      <c r="M448" s="25"/>
    </row>
    <row r="449" spans="11:13" s="38" customFormat="1" ht="12.75">
      <c r="K449" s="25"/>
      <c r="L449" s="25"/>
      <c r="M449" s="25"/>
    </row>
    <row r="450" spans="1:13" s="38" customFormat="1" ht="12.75">
      <c r="A450" s="79"/>
      <c r="K450" s="25"/>
      <c r="L450" s="25"/>
      <c r="M450" s="25"/>
    </row>
    <row r="451" spans="1:13" s="38" customFormat="1" ht="12.75">
      <c r="A451" s="79"/>
      <c r="K451" s="25"/>
      <c r="L451" s="25"/>
      <c r="M451" s="25"/>
    </row>
    <row r="452" spans="1:13" s="38" customFormat="1" ht="12.75">
      <c r="A452" s="79"/>
      <c r="K452" s="25"/>
      <c r="L452" s="25"/>
      <c r="M452" s="25"/>
    </row>
    <row r="453" spans="1:13" s="38" customFormat="1" ht="12.75">
      <c r="A453" s="79"/>
      <c r="K453" s="25"/>
      <c r="L453" s="25"/>
      <c r="M453" s="25"/>
    </row>
    <row r="454" spans="1:13" s="38" customFormat="1" ht="12.75">
      <c r="A454" s="79"/>
      <c r="K454" s="25"/>
      <c r="L454" s="25"/>
      <c r="M454" s="25"/>
    </row>
    <row r="455" spans="1:13" s="38" customFormat="1" ht="12.75">
      <c r="A455" s="79"/>
      <c r="K455" s="25"/>
      <c r="L455" s="25"/>
      <c r="M455" s="25"/>
    </row>
    <row r="456" spans="1:13" s="38" customFormat="1" ht="12.75">
      <c r="A456" s="79"/>
      <c r="K456" s="25"/>
      <c r="L456" s="25"/>
      <c r="M456" s="25"/>
    </row>
    <row r="457" spans="1:13" s="38" customFormat="1" ht="12.75">
      <c r="A457" s="79"/>
      <c r="K457" s="25"/>
      <c r="L457" s="25"/>
      <c r="M457" s="25"/>
    </row>
    <row r="458" spans="1:13" s="38" customFormat="1" ht="12.75">
      <c r="A458" s="79"/>
      <c r="K458" s="25"/>
      <c r="L458" s="25"/>
      <c r="M458" s="25"/>
    </row>
    <row r="459" spans="1:13" s="38" customFormat="1" ht="12.75">
      <c r="A459" s="79"/>
      <c r="K459" s="25"/>
      <c r="L459" s="25"/>
      <c r="M459" s="25"/>
    </row>
    <row r="460" spans="1:13" s="38" customFormat="1" ht="12.75">
      <c r="A460" s="79"/>
      <c r="K460" s="25"/>
      <c r="L460" s="25"/>
      <c r="M460" s="25"/>
    </row>
    <row r="461" spans="1:13" s="38" customFormat="1" ht="12.75">
      <c r="A461" s="79"/>
      <c r="K461" s="25"/>
      <c r="L461" s="25"/>
      <c r="M461" s="25"/>
    </row>
    <row r="462" spans="1:13" s="38" customFormat="1" ht="12.75">
      <c r="A462" s="79"/>
      <c r="K462" s="25"/>
      <c r="L462" s="25"/>
      <c r="M462" s="25"/>
    </row>
    <row r="463" spans="1:13" s="38" customFormat="1" ht="12.75">
      <c r="A463" s="79"/>
      <c r="K463" s="25"/>
      <c r="L463" s="25"/>
      <c r="M463" s="25"/>
    </row>
    <row r="464" spans="1:13" s="38" customFormat="1" ht="12.75">
      <c r="A464" s="79"/>
      <c r="K464" s="25"/>
      <c r="L464" s="25"/>
      <c r="M464" s="25"/>
    </row>
    <row r="465" spans="1:13" s="38" customFormat="1" ht="12.75">
      <c r="A465" s="79"/>
      <c r="K465" s="25"/>
      <c r="L465" s="25"/>
      <c r="M465" s="25"/>
    </row>
    <row r="466" spans="1:13" s="38" customFormat="1" ht="12.75">
      <c r="A466" s="79"/>
      <c r="K466" s="25"/>
      <c r="L466" s="25"/>
      <c r="M466" s="25"/>
    </row>
    <row r="467" spans="1:13" s="38" customFormat="1" ht="12.75">
      <c r="A467" s="79"/>
      <c r="K467" s="25"/>
      <c r="L467" s="25"/>
      <c r="M467" s="25"/>
    </row>
    <row r="468" spans="1:13" s="38" customFormat="1" ht="12.75">
      <c r="A468" s="79"/>
      <c r="K468" s="25"/>
      <c r="L468" s="25"/>
      <c r="M468" s="25"/>
    </row>
    <row r="469" spans="1:13" s="38" customFormat="1" ht="12.75">
      <c r="A469" s="79"/>
      <c r="K469" s="25"/>
      <c r="L469" s="25"/>
      <c r="M469" s="25"/>
    </row>
    <row r="470" spans="1:13" s="38" customFormat="1" ht="12.75">
      <c r="A470" s="79"/>
      <c r="K470" s="25"/>
      <c r="L470" s="25"/>
      <c r="M470" s="25"/>
    </row>
    <row r="471" spans="1:13" s="38" customFormat="1" ht="12.75">
      <c r="A471" s="79"/>
      <c r="K471" s="25"/>
      <c r="L471" s="25"/>
      <c r="M471" s="25"/>
    </row>
    <row r="472" spans="11:13" s="38" customFormat="1" ht="12.75">
      <c r="K472" s="25"/>
      <c r="L472" s="25"/>
      <c r="M472" s="25"/>
    </row>
    <row r="473" spans="11:13" s="38" customFormat="1" ht="12.75">
      <c r="K473" s="25"/>
      <c r="L473" s="25"/>
      <c r="M473" s="25"/>
    </row>
    <row r="474" spans="11:13" s="38" customFormat="1" ht="12.75">
      <c r="K474" s="25"/>
      <c r="L474" s="25"/>
      <c r="M474" s="25"/>
    </row>
    <row r="475" spans="11:13" s="38" customFormat="1" ht="12.75">
      <c r="K475" s="25"/>
      <c r="L475" s="25"/>
      <c r="M475" s="25"/>
    </row>
    <row r="476" spans="11:13" s="38" customFormat="1" ht="12.75">
      <c r="K476" s="25"/>
      <c r="L476" s="25"/>
      <c r="M476" s="25"/>
    </row>
    <row r="477" spans="11:13" s="38" customFormat="1" ht="12.75">
      <c r="K477" s="25"/>
      <c r="L477" s="25"/>
      <c r="M477" s="25"/>
    </row>
    <row r="478" spans="11:13" s="38" customFormat="1" ht="12.75">
      <c r="K478" s="25"/>
      <c r="L478" s="25"/>
      <c r="M478" s="25"/>
    </row>
    <row r="479" spans="11:13" s="38" customFormat="1" ht="12.75">
      <c r="K479" s="25"/>
      <c r="L479" s="25"/>
      <c r="M479" s="25"/>
    </row>
    <row r="480" spans="11:13" s="38" customFormat="1" ht="12.75">
      <c r="K480" s="25"/>
      <c r="L480" s="25"/>
      <c r="M480" s="25"/>
    </row>
    <row r="481" spans="11:13" s="38" customFormat="1" ht="12.75">
      <c r="K481" s="25"/>
      <c r="L481" s="25"/>
      <c r="M481" s="25"/>
    </row>
    <row r="482" spans="11:13" s="38" customFormat="1" ht="12.75">
      <c r="K482" s="25"/>
      <c r="L482" s="25"/>
      <c r="M482" s="25"/>
    </row>
    <row r="483" spans="11:13" s="38" customFormat="1" ht="12.75">
      <c r="K483" s="25"/>
      <c r="L483" s="25"/>
      <c r="M483" s="25"/>
    </row>
    <row r="484" spans="11:13" s="38" customFormat="1" ht="12.75">
      <c r="K484" s="25"/>
      <c r="L484" s="25"/>
      <c r="M484" s="25"/>
    </row>
    <row r="485" spans="11:13" s="38" customFormat="1" ht="12.75">
      <c r="K485" s="25"/>
      <c r="L485" s="25"/>
      <c r="M485" s="25"/>
    </row>
    <row r="486" spans="11:13" s="38" customFormat="1" ht="12.75">
      <c r="K486" s="25"/>
      <c r="L486" s="25"/>
      <c r="M486" s="25"/>
    </row>
    <row r="487" spans="11:13" s="38" customFormat="1" ht="12.75">
      <c r="K487" s="25"/>
      <c r="L487" s="25"/>
      <c r="M487" s="25"/>
    </row>
    <row r="488" spans="11:13" s="38" customFormat="1" ht="12.75">
      <c r="K488" s="25"/>
      <c r="L488" s="25"/>
      <c r="M488" s="25"/>
    </row>
    <row r="489" spans="11:13" s="38" customFormat="1" ht="12.75">
      <c r="K489" s="25"/>
      <c r="L489" s="25"/>
      <c r="M489" s="25"/>
    </row>
    <row r="490" spans="11:13" s="38" customFormat="1" ht="12.75">
      <c r="K490" s="25"/>
      <c r="L490" s="25"/>
      <c r="M490" s="25"/>
    </row>
    <row r="491" spans="11:13" s="38" customFormat="1" ht="12.75">
      <c r="K491" s="25"/>
      <c r="L491" s="25"/>
      <c r="M491" s="25"/>
    </row>
    <row r="492" spans="11:13" s="38" customFormat="1" ht="12.75">
      <c r="K492" s="25"/>
      <c r="L492" s="25"/>
      <c r="M492" s="25"/>
    </row>
    <row r="493" spans="11:13" s="38" customFormat="1" ht="12.75">
      <c r="K493" s="25"/>
      <c r="L493" s="25"/>
      <c r="M493" s="25"/>
    </row>
    <row r="494" spans="11:13" s="38" customFormat="1" ht="12.75">
      <c r="K494" s="25"/>
      <c r="L494" s="25"/>
      <c r="M494" s="25"/>
    </row>
    <row r="495" spans="11:13" s="38" customFormat="1" ht="12.75">
      <c r="K495" s="25"/>
      <c r="L495" s="25"/>
      <c r="M495" s="25"/>
    </row>
    <row r="496" spans="11:13" s="38" customFormat="1" ht="12.75">
      <c r="K496" s="25"/>
      <c r="L496" s="25"/>
      <c r="M496" s="25"/>
    </row>
    <row r="497" spans="11:13" s="38" customFormat="1" ht="12.75">
      <c r="K497" s="25"/>
      <c r="L497" s="25"/>
      <c r="M497" s="25"/>
    </row>
    <row r="498" spans="11:13" s="38" customFormat="1" ht="12.75">
      <c r="K498" s="25"/>
      <c r="L498" s="25"/>
      <c r="M498" s="25"/>
    </row>
    <row r="499" spans="11:13" s="38" customFormat="1" ht="12.75">
      <c r="K499" s="25"/>
      <c r="L499" s="25"/>
      <c r="M499" s="25"/>
    </row>
    <row r="500" spans="11:13" s="38" customFormat="1" ht="12.75">
      <c r="K500" s="25"/>
      <c r="L500" s="25"/>
      <c r="M500" s="25"/>
    </row>
    <row r="501" spans="11:13" s="38" customFormat="1" ht="12.75">
      <c r="K501" s="25"/>
      <c r="L501" s="25"/>
      <c r="M501" s="25"/>
    </row>
    <row r="502" spans="11:13" s="38" customFormat="1" ht="12.75">
      <c r="K502" s="25"/>
      <c r="L502" s="25"/>
      <c r="M502" s="25"/>
    </row>
    <row r="503" spans="11:13" s="38" customFormat="1" ht="12.75">
      <c r="K503" s="25"/>
      <c r="L503" s="25"/>
      <c r="M503" s="25"/>
    </row>
    <row r="504" spans="11:13" s="38" customFormat="1" ht="12.75">
      <c r="K504" s="25"/>
      <c r="L504" s="25"/>
      <c r="M504" s="25"/>
    </row>
    <row r="505" spans="11:13" s="38" customFormat="1" ht="12.75">
      <c r="K505" s="25"/>
      <c r="L505" s="25"/>
      <c r="M505" s="25"/>
    </row>
    <row r="506" spans="11:13" s="38" customFormat="1" ht="12.75">
      <c r="K506" s="25"/>
      <c r="L506" s="25"/>
      <c r="M506" s="25"/>
    </row>
    <row r="507" spans="11:13" s="38" customFormat="1" ht="12.75">
      <c r="K507" s="25"/>
      <c r="L507" s="25"/>
      <c r="M507" s="25"/>
    </row>
    <row r="508" spans="11:13" s="38" customFormat="1" ht="12.75">
      <c r="K508" s="25"/>
      <c r="L508" s="25"/>
      <c r="M508" s="25"/>
    </row>
    <row r="509" spans="11:13" s="38" customFormat="1" ht="12.75">
      <c r="K509" s="25"/>
      <c r="L509" s="25"/>
      <c r="M509" s="25"/>
    </row>
    <row r="510" spans="11:13" s="38" customFormat="1" ht="12.75">
      <c r="K510" s="25"/>
      <c r="L510" s="25"/>
      <c r="M510" s="25"/>
    </row>
    <row r="511" spans="11:13" s="38" customFormat="1" ht="12.75">
      <c r="K511" s="25"/>
      <c r="L511" s="25"/>
      <c r="M511" s="25"/>
    </row>
    <row r="512" spans="11:13" s="38" customFormat="1" ht="12.75">
      <c r="K512" s="25"/>
      <c r="L512" s="25"/>
      <c r="M512" s="25"/>
    </row>
    <row r="513" spans="11:13" s="38" customFormat="1" ht="12.75">
      <c r="K513" s="25"/>
      <c r="L513" s="25"/>
      <c r="M513" s="25"/>
    </row>
    <row r="514" spans="11:13" s="38" customFormat="1" ht="12.75">
      <c r="K514" s="25"/>
      <c r="L514" s="25"/>
      <c r="M514" s="25"/>
    </row>
    <row r="515" spans="11:13" s="38" customFormat="1" ht="12.75">
      <c r="K515" s="25"/>
      <c r="L515" s="25"/>
      <c r="M515" s="25"/>
    </row>
    <row r="516" spans="11:13" s="38" customFormat="1" ht="12.75">
      <c r="K516" s="25"/>
      <c r="L516" s="25"/>
      <c r="M516" s="25"/>
    </row>
    <row r="517" spans="11:13" s="38" customFormat="1" ht="12.75">
      <c r="K517" s="25"/>
      <c r="L517" s="25"/>
      <c r="M517" s="25"/>
    </row>
    <row r="518" spans="11:13" s="38" customFormat="1" ht="12.75">
      <c r="K518" s="25"/>
      <c r="L518" s="25"/>
      <c r="M518" s="25"/>
    </row>
    <row r="519" spans="11:13" s="38" customFormat="1" ht="12.75">
      <c r="K519" s="25"/>
      <c r="L519" s="25"/>
      <c r="M519" s="25"/>
    </row>
    <row r="520" spans="11:13" s="38" customFormat="1" ht="12.75">
      <c r="K520" s="25"/>
      <c r="L520" s="25"/>
      <c r="M520" s="25"/>
    </row>
    <row r="521" spans="11:13" s="38" customFormat="1" ht="12.75">
      <c r="K521" s="25"/>
      <c r="L521" s="25"/>
      <c r="M521" s="25"/>
    </row>
    <row r="522" spans="11:13" s="38" customFormat="1" ht="12.75">
      <c r="K522" s="25"/>
      <c r="L522" s="25"/>
      <c r="M522" s="25"/>
    </row>
    <row r="523" spans="11:13" s="38" customFormat="1" ht="12.75">
      <c r="K523" s="25"/>
      <c r="L523" s="25"/>
      <c r="M523" s="25"/>
    </row>
    <row r="524" spans="11:13" s="38" customFormat="1" ht="12.75">
      <c r="K524" s="25"/>
      <c r="L524" s="25"/>
      <c r="M524" s="25"/>
    </row>
    <row r="525" spans="11:13" s="38" customFormat="1" ht="12.75">
      <c r="K525" s="25"/>
      <c r="L525" s="25"/>
      <c r="M525" s="25"/>
    </row>
    <row r="526" spans="11:13" s="38" customFormat="1" ht="12.75">
      <c r="K526" s="25"/>
      <c r="L526" s="25"/>
      <c r="M526" s="25"/>
    </row>
  </sheetData>
  <mergeCells count="73">
    <mergeCell ref="B404:K406"/>
    <mergeCell ref="B226:K231"/>
    <mergeCell ref="B215:D216"/>
    <mergeCell ref="B290:K291"/>
    <mergeCell ref="C293:K294"/>
    <mergeCell ref="B341:K343"/>
    <mergeCell ref="B378:K380"/>
    <mergeCell ref="B364:K364"/>
    <mergeCell ref="B370:K374"/>
    <mergeCell ref="B195:K199"/>
    <mergeCell ref="C173:K178"/>
    <mergeCell ref="B185:K186"/>
    <mergeCell ref="B181:K182"/>
    <mergeCell ref="B375:K377"/>
    <mergeCell ref="B344:K346"/>
    <mergeCell ref="B348:K352"/>
    <mergeCell ref="B353:K355"/>
    <mergeCell ref="B357:K362"/>
    <mergeCell ref="A1:K1"/>
    <mergeCell ref="A2:K2"/>
    <mergeCell ref="A4:K4"/>
    <mergeCell ref="A5:K5"/>
    <mergeCell ref="A3:K3"/>
    <mergeCell ref="C150:K151"/>
    <mergeCell ref="C144:K147"/>
    <mergeCell ref="C21:K22"/>
    <mergeCell ref="C29:K31"/>
    <mergeCell ref="C33:K34"/>
    <mergeCell ref="C36:K38"/>
    <mergeCell ref="C99:K100"/>
    <mergeCell ref="C62:K64"/>
    <mergeCell ref="D68:K72"/>
    <mergeCell ref="D75:K76"/>
    <mergeCell ref="A6:K6"/>
    <mergeCell ref="B14:K16"/>
    <mergeCell ref="B9:K12"/>
    <mergeCell ref="C108:K110"/>
    <mergeCell ref="C41:K41"/>
    <mergeCell ref="C43:K44"/>
    <mergeCell ref="C102:K105"/>
    <mergeCell ref="C25:K27"/>
    <mergeCell ref="C47:K49"/>
    <mergeCell ref="C58:K60"/>
    <mergeCell ref="C82:K84"/>
    <mergeCell ref="B260:D261"/>
    <mergeCell ref="B257:D258"/>
    <mergeCell ref="C112:K114"/>
    <mergeCell ref="C134:K136"/>
    <mergeCell ref="C139:K141"/>
    <mergeCell ref="C159:K163"/>
    <mergeCell ref="C169:K171"/>
    <mergeCell ref="C154:K157"/>
    <mergeCell ref="C125:K128"/>
    <mergeCell ref="C119:K123"/>
    <mergeCell ref="B416:K419"/>
    <mergeCell ref="B202:K206"/>
    <mergeCell ref="B338:K340"/>
    <mergeCell ref="B366:K368"/>
    <mergeCell ref="B218:K219"/>
    <mergeCell ref="B283:K284"/>
    <mergeCell ref="B221:K224"/>
    <mergeCell ref="B268:K269"/>
    <mergeCell ref="B242:E242"/>
    <mergeCell ref="B245:E245"/>
    <mergeCell ref="B271:K272"/>
    <mergeCell ref="B421:K424"/>
    <mergeCell ref="B426:K428"/>
    <mergeCell ref="B278:K280"/>
    <mergeCell ref="B397:E399"/>
    <mergeCell ref="B382:K383"/>
    <mergeCell ref="B389:K390"/>
    <mergeCell ref="B334:I334"/>
    <mergeCell ref="B324:K325"/>
  </mergeCells>
  <printOptions/>
  <pageMargins left="0.75" right="0.5" top="0.5" bottom="0.5" header="0.5" footer="0.5"/>
  <pageSetup horizontalDpi="600" verticalDpi="600" orientation="portrait" paperSize="9" scale="80" r:id="rId1"/>
  <rowBreaks count="6" manualBreakCount="6">
    <brk id="64" max="255" man="1"/>
    <brk id="131" max="255" man="1"/>
    <brk id="192" max="255" man="1"/>
    <brk id="250" max="255" man="1"/>
    <brk id="312" max="255" man="1"/>
    <brk id="38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ViTrox Technologies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pllee</dc:creator>
  <cp:keywords/>
  <dc:description/>
  <cp:lastModifiedBy>user</cp:lastModifiedBy>
  <cp:lastPrinted>2006-02-27T06:53:02Z</cp:lastPrinted>
  <dcterms:created xsi:type="dcterms:W3CDTF">2005-03-02T07:29:37Z</dcterms:created>
  <dcterms:modified xsi:type="dcterms:W3CDTF">2006-02-27T10:23:49Z</dcterms:modified>
  <cp:category/>
  <cp:version/>
  <cp:contentType/>
  <cp:contentStatus/>
</cp:coreProperties>
</file>